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AF\حسابداری صندوق\صندوق طلا-12\عملیات حسابداری\گزارش پرتفو\1405\06\"/>
    </mc:Choice>
  </mc:AlternateContent>
  <xr:revisionPtr revIDLastSave="0" documentId="13_ncr:1_{C876C057-0098-4B38-A043-4DB6543CB192}" xr6:coauthVersionLast="47" xr6:coauthVersionMax="47" xr10:uidLastSave="{00000000-0000-0000-0000-000000000000}"/>
  <bookViews>
    <workbookView xWindow="-120" yWindow="-120" windowWidth="29040" windowHeight="15840" tabRatio="952" xr2:uid="{00000000-000D-0000-FFFF-FFFF00000000}"/>
  </bookViews>
  <sheets>
    <sheet name="صورت وضعیت پرتفوی" sheetId="25" r:id="rId1"/>
    <sheet name="گواهی شمش" sheetId="2" r:id="rId2"/>
    <sheet name="اوراق مشتقه" sheetId="28" r:id="rId3"/>
    <sheet name="سپرده" sheetId="7" r:id="rId4"/>
    <sheet name="درآمد" sheetId="8" r:id="rId5"/>
    <sheet name="درآمد سرمایه گذاری در گواهی" sheetId="9" r:id="rId6"/>
    <sheet name="درآمد سپرده بانکی" sheetId="13" r:id="rId7"/>
    <sheet name="سایر درآمدها" sheetId="24" r:id="rId8"/>
    <sheet name="سود سپرده بانکی" sheetId="18" r:id="rId9"/>
    <sheet name="درآمد ناشی از تغییر قیمت " sheetId="21" r:id="rId10"/>
    <sheet name="درآمد ناشی از فروش" sheetId="19" r:id="rId11"/>
    <sheet name="درآمد اعمال اختیار" sheetId="23" r:id="rId12"/>
  </sheets>
  <definedNames>
    <definedName name="_xlnm.Print_Area" localSheetId="2">'اوراق مشتقه'!$A$1:$W$16</definedName>
    <definedName name="_xlnm.Print_Area" localSheetId="4">درآمد!$A$1:$J$12</definedName>
    <definedName name="_xlnm.Print_Area" localSheetId="11">'درآمد اعمال اختیار'!$A$1:$L$26</definedName>
    <definedName name="_xlnm.Print_Area" localSheetId="6">'درآمد سپرده بانکی'!$A$1:$J$14</definedName>
    <definedName name="_xlnm.Print_Area" localSheetId="5">'درآمد سرمایه گذاری در گواهی'!$A$1:$W$33</definedName>
    <definedName name="_xlnm.Print_Area" localSheetId="9">'درآمد ناشی از تغییر قیمت '!$A$1:$R$17</definedName>
    <definedName name="_xlnm.Print_Area" localSheetId="10">'درآمد ناشی از فروش'!$A$1:$R$12</definedName>
    <definedName name="_xlnm.Print_Area" localSheetId="7">'سایر درآمدها'!$A$1:$F$10</definedName>
    <definedName name="_xlnm.Print_Area" localSheetId="3">سپرده!$A$1:$L$12</definedName>
    <definedName name="_xlnm.Print_Area" localSheetId="8">'سود سپرده بانکی'!$A$1:$N$12</definedName>
    <definedName name="_xlnm.Print_Area" localSheetId="1">'گواهی شمش'!$A$1:$Z$19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8" l="1"/>
  <c r="Q15" i="19"/>
  <c r="K9" i="7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10" i="9"/>
  <c r="K32" i="9" s="1"/>
  <c r="Q36" i="9"/>
  <c r="S34" i="9" s="1"/>
  <c r="Q35" i="9"/>
  <c r="Q34" i="9"/>
  <c r="G35" i="9"/>
  <c r="G34" i="9"/>
  <c r="G36" i="9" s="1"/>
  <c r="I29" i="9"/>
  <c r="I28" i="9"/>
  <c r="I27" i="9"/>
  <c r="O34" i="9"/>
  <c r="O27" i="9"/>
  <c r="S27" i="9" s="1"/>
  <c r="O28" i="9"/>
  <c r="S28" i="9" s="1"/>
  <c r="O29" i="9"/>
  <c r="S29" i="9" s="1"/>
  <c r="O23" i="9"/>
  <c r="O24" i="9"/>
  <c r="O25" i="9"/>
  <c r="O26" i="9"/>
  <c r="O10" i="9"/>
  <c r="E34" i="9"/>
  <c r="G25" i="23"/>
  <c r="C7" i="23"/>
  <c r="Q11" i="19"/>
  <c r="Q10" i="19"/>
  <c r="Q9" i="19"/>
  <c r="Q14" i="19"/>
  <c r="Q16" i="19" s="1"/>
  <c r="I14" i="19"/>
  <c r="I8" i="19"/>
  <c r="Q8" i="19"/>
  <c r="I19" i="21"/>
  <c r="Q19" i="21"/>
  <c r="Q16" i="21"/>
  <c r="I16" i="21"/>
  <c r="I9" i="21"/>
  <c r="I10" i="21"/>
  <c r="I11" i="21"/>
  <c r="I12" i="21"/>
  <c r="I13" i="21"/>
  <c r="I14" i="21"/>
  <c r="I15" i="21"/>
  <c r="I8" i="21"/>
  <c r="Q9" i="21"/>
  <c r="Q10" i="21"/>
  <c r="Q11" i="21"/>
  <c r="Q12" i="21"/>
  <c r="Q13" i="21"/>
  <c r="Q14" i="21"/>
  <c r="Q15" i="21"/>
  <c r="Q8" i="21"/>
  <c r="C16" i="13"/>
  <c r="G16" i="13"/>
  <c r="G15" i="13"/>
  <c r="C15" i="13"/>
  <c r="M13" i="18"/>
  <c r="G13" i="18"/>
  <c r="C7" i="7"/>
  <c r="I7" i="7"/>
  <c r="M8" i="7"/>
  <c r="I13" i="7"/>
  <c r="I14" i="7" s="1"/>
  <c r="C14" i="7"/>
  <c r="E14" i="7"/>
  <c r="G14" i="7"/>
  <c r="I10" i="7"/>
  <c r="I9" i="7"/>
  <c r="S15" i="28"/>
  <c r="S14" i="28"/>
  <c r="S13" i="28"/>
  <c r="S12" i="28"/>
  <c r="S11" i="28"/>
  <c r="S10" i="28"/>
  <c r="S9" i="28"/>
  <c r="I14" i="28"/>
  <c r="I13" i="28"/>
  <c r="I12" i="28"/>
  <c r="I11" i="28"/>
  <c r="I10" i="28"/>
  <c r="I9" i="28"/>
  <c r="Y22" i="2"/>
  <c r="Y23" i="2" s="1"/>
  <c r="Q21" i="2"/>
  <c r="Q18" i="2"/>
  <c r="O21" i="2"/>
  <c r="M21" i="2"/>
  <c r="K21" i="2"/>
  <c r="I21" i="2"/>
  <c r="G22" i="2"/>
  <c r="E23" i="2"/>
  <c r="E22" i="2"/>
  <c r="G23" i="2" s="1"/>
  <c r="W22" i="2"/>
  <c r="U22" i="2"/>
  <c r="U23" i="2" s="1"/>
  <c r="Y11" i="2"/>
  <c r="Y12" i="2"/>
  <c r="Y13" i="2"/>
  <c r="Y14" i="2"/>
  <c r="Y15" i="2"/>
  <c r="Y16" i="2"/>
  <c r="Y17" i="2"/>
  <c r="Y10" i="2"/>
  <c r="C18" i="2"/>
  <c r="K7" i="23"/>
  <c r="C6" i="19"/>
  <c r="K6" i="19"/>
  <c r="A3" i="19"/>
  <c r="C11" i="19"/>
  <c r="K11" i="19"/>
  <c r="K16" i="21"/>
  <c r="C16" i="21"/>
  <c r="C6" i="21"/>
  <c r="K6" i="21"/>
  <c r="A3" i="18"/>
  <c r="A3" i="21"/>
  <c r="C6" i="18"/>
  <c r="I6" i="18"/>
  <c r="A3" i="24"/>
  <c r="C7" i="24"/>
  <c r="E7" i="24"/>
  <c r="C7" i="13"/>
  <c r="G7" i="13"/>
  <c r="A3" i="13"/>
  <c r="A3" i="9"/>
  <c r="A3" i="23" s="1"/>
  <c r="A1" i="8"/>
  <c r="C7" i="28"/>
  <c r="M7" i="28"/>
  <c r="I18" i="2"/>
  <c r="M18" i="2"/>
  <c r="I34" i="9" l="1"/>
  <c r="I35" i="9" s="1"/>
  <c r="G37" i="9"/>
  <c r="Q37" i="9"/>
  <c r="W23" i="2"/>
  <c r="I9" i="19"/>
  <c r="I10" i="19"/>
  <c r="I25" i="23"/>
  <c r="I28" i="23" s="1"/>
  <c r="K25" i="23"/>
  <c r="K28" i="23" s="1"/>
  <c r="M16" i="21"/>
  <c r="G16" i="21"/>
  <c r="E16" i="21"/>
  <c r="A3" i="28"/>
  <c r="E18" i="2"/>
  <c r="C11" i="18"/>
  <c r="C14" i="18" s="1"/>
  <c r="E11" i="18"/>
  <c r="E14" i="18" s="1"/>
  <c r="I11" i="18"/>
  <c r="I14" i="18" s="1"/>
  <c r="K11" i="18"/>
  <c r="K14" i="18" s="1"/>
  <c r="M10" i="18"/>
  <c r="G10" i="18"/>
  <c r="U18" i="2"/>
  <c r="W18" i="2"/>
  <c r="W24" i="2" s="1"/>
  <c r="K10" i="7"/>
  <c r="G18" i="2"/>
  <c r="G24" i="2" s="1"/>
  <c r="K18" i="2"/>
  <c r="O18" i="2"/>
  <c r="C32" i="9"/>
  <c r="K11" i="7" l="1"/>
  <c r="K14" i="7" s="1"/>
  <c r="Y18" i="2"/>
  <c r="O16" i="21"/>
  <c r="O11" i="19"/>
  <c r="I11" i="19"/>
  <c r="M11" i="19"/>
  <c r="G11" i="19"/>
  <c r="E11" i="19"/>
  <c r="G13" i="13"/>
  <c r="I12" i="13" s="1"/>
  <c r="C13" i="13"/>
  <c r="I11" i="7"/>
  <c r="M8" i="18"/>
  <c r="M9" i="18"/>
  <c r="G8" i="18"/>
  <c r="G9" i="18"/>
  <c r="A3" i="7"/>
  <c r="A1" i="21"/>
  <c r="A1" i="23"/>
  <c r="A1" i="19"/>
  <c r="A1" i="24"/>
  <c r="A1" i="18"/>
  <c r="A1" i="13"/>
  <c r="A1" i="9"/>
  <c r="A1" i="7"/>
  <c r="M11" i="18" l="1"/>
  <c r="M14" i="18" s="1"/>
  <c r="I11" i="9"/>
  <c r="I12" i="9"/>
  <c r="S25" i="9"/>
  <c r="S15" i="9"/>
  <c r="S16" i="9"/>
  <c r="S13" i="9"/>
  <c r="G11" i="18"/>
  <c r="G14" i="18" s="1"/>
  <c r="E12" i="13"/>
  <c r="I10" i="9"/>
  <c r="E10" i="13"/>
  <c r="C9" i="24"/>
  <c r="C12" i="24" s="1"/>
  <c r="E9" i="24"/>
  <c r="E10" i="8" l="1"/>
  <c r="I10" i="8" s="1"/>
  <c r="E12" i="24"/>
  <c r="I30" i="9"/>
  <c r="S31" i="9"/>
  <c r="S23" i="9"/>
  <c r="S17" i="9"/>
  <c r="I17" i="9"/>
  <c r="I18" i="9"/>
  <c r="I20" i="9"/>
  <c r="S26" i="9"/>
  <c r="I15" i="9"/>
  <c r="I26" i="9"/>
  <c r="S14" i="9"/>
  <c r="S21" i="9"/>
  <c r="I24" i="9"/>
  <c r="I25" i="9"/>
  <c r="S18" i="9"/>
  <c r="S20" i="9"/>
  <c r="I31" i="9"/>
  <c r="I16" i="9"/>
  <c r="S19" i="9"/>
  <c r="I21" i="9"/>
  <c r="I23" i="9"/>
  <c r="S22" i="9"/>
  <c r="S30" i="9"/>
  <c r="I22" i="9"/>
  <c r="I14" i="9"/>
  <c r="I19" i="9"/>
  <c r="S24" i="9"/>
  <c r="I13" i="9"/>
  <c r="S11" i="9"/>
  <c r="S10" i="9"/>
  <c r="S12" i="9"/>
  <c r="O32" i="9"/>
  <c r="O35" i="9" s="1"/>
  <c r="Q32" i="9"/>
  <c r="I11" i="13"/>
  <c r="E9" i="8"/>
  <c r="I9" i="8" s="1"/>
  <c r="E32" i="9"/>
  <c r="E35" i="9" s="1"/>
  <c r="I10" i="13"/>
  <c r="M32" i="9"/>
  <c r="E11" i="13"/>
  <c r="E13" i="13" s="1"/>
  <c r="I13" i="13" l="1"/>
  <c r="S32" i="9"/>
  <c r="U10" i="9" s="1"/>
  <c r="C11" i="7"/>
  <c r="E11" i="7"/>
  <c r="G11" i="7"/>
  <c r="E8" i="8" l="1"/>
  <c r="U21" i="9"/>
  <c r="U22" i="9"/>
  <c r="U11" i="9"/>
  <c r="U12" i="9"/>
  <c r="U13" i="9"/>
  <c r="U14" i="9"/>
  <c r="U15" i="9"/>
  <c r="U16" i="9"/>
  <c r="U17" i="9"/>
  <c r="U30" i="9"/>
  <c r="U18" i="9"/>
  <c r="U31" i="9"/>
  <c r="U20" i="9"/>
  <c r="U19" i="9"/>
  <c r="U27" i="9"/>
  <c r="U28" i="9"/>
  <c r="S35" i="9"/>
  <c r="U29" i="9"/>
  <c r="U25" i="9"/>
  <c r="U24" i="9"/>
  <c r="U23" i="9"/>
  <c r="U26" i="9"/>
  <c r="I8" i="8"/>
  <c r="I11" i="8" s="1"/>
  <c r="E11" i="8"/>
  <c r="E14" i="8" s="1"/>
  <c r="G9" i="8" l="1"/>
  <c r="G10" i="8"/>
  <c r="G8" i="8"/>
  <c r="G32" i="9"/>
  <c r="G11" i="8" l="1"/>
  <c r="U32" i="9"/>
  <c r="I32" i="9" l="1"/>
</calcChain>
</file>

<file path=xl/sharedStrings.xml><?xml version="1.0" encoding="utf-8"?>
<sst xmlns="http://schemas.openxmlformats.org/spreadsheetml/2006/main" count="275" uniqueCount="127">
  <si>
    <t>صورت وضعیت پرتفوی</t>
  </si>
  <si>
    <t>تغییرات طی دوره</t>
  </si>
  <si>
    <t>خرید طی دوره</t>
  </si>
  <si>
    <t>فروش طی دوره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</si>
  <si>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</si>
  <si>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</si>
  <si>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</si>
  <si>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</si>
  <si>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</si>
  <si>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</si>
  <si>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جمع</t>
  </si>
  <si>
    <t>تاریخ اعمال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</si>
  <si>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</si>
  <si>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</si>
  <si>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</si>
  <si>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</si>
  <si>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</si>
  <si>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</si>
  <si>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</si>
  <si>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1-2</t>
  </si>
  <si>
    <t>2-2</t>
  </si>
  <si>
    <t>درآمد سود سهام</t>
  </si>
  <si>
    <t>درآمد تغییر ارزش</t>
  </si>
  <si>
    <t>درآمد فروش</t>
  </si>
  <si>
    <t>نام سپرده بانکی</t>
  </si>
  <si>
    <t>درصد سود به میانگین سپرده</t>
  </si>
  <si>
    <t>هزینه تنزیل</t>
  </si>
  <si>
    <t>درآمد سود</t>
  </si>
  <si>
    <t>خالص درآمد</t>
  </si>
  <si>
    <t>سود سپرده بانکی</t>
  </si>
  <si>
    <t>خالص بهای فروش</t>
  </si>
  <si>
    <t>ارزش دفتری</t>
  </si>
  <si>
    <t>نام اختیار</t>
  </si>
  <si>
    <t>کارمزد اعمال</t>
  </si>
  <si>
    <t>2-1-سرمایه‌گذاری در  سپرده‌ بانکی</t>
  </si>
  <si>
    <t>سایر درآمدها</t>
  </si>
  <si>
    <t>سایر درآمد</t>
  </si>
  <si>
    <t>2-3</t>
  </si>
  <si>
    <t>.</t>
  </si>
  <si>
    <t>در اجرای ابلاغیه شماره 12020093 مورخ 1396/09/05 سازمان بورس و اوراق بهادار</t>
  </si>
  <si>
    <t>‫صورت وضعیت پورتفوی</t>
  </si>
  <si>
    <t>قیمت اعمال</t>
  </si>
  <si>
    <t>تعداد اوراق</t>
  </si>
  <si>
    <t>نوع موقعیت</t>
  </si>
  <si>
    <t>نوع اختیار</t>
  </si>
  <si>
    <t>1405/05/31</t>
  </si>
  <si>
    <t>به تاریخ 31 شهریور 1405</t>
  </si>
  <si>
    <t>1405/06/31</t>
  </si>
  <si>
    <t>(مبالغ به ریال)</t>
  </si>
  <si>
    <t>نام اختیار معاملات کالا</t>
  </si>
  <si>
    <t>2- درآمد حاصل از سرمایه‌گذاری‌ها</t>
  </si>
  <si>
    <t>درآمد حاصل از سرمایه‌گذاری در سپرده بانکی</t>
  </si>
  <si>
    <t>درصد از کل دارایی‌ها</t>
  </si>
  <si>
    <t>صندوق سرمایه‌گذاری کالایی درفش دماوند</t>
  </si>
  <si>
    <t>1- سرمایه‌گذاری‌ها</t>
  </si>
  <si>
    <t xml:space="preserve">1-1-سرمایه‌گذاری درگواهی سپرده کالایی و اختیار معاملات  </t>
  </si>
  <si>
    <t>درصد به کل دارایی ها‌</t>
  </si>
  <si>
    <t>اطلاعات آماری مرتبط با موقعیت‌های اخذ شده در اوراق اختیار معامله توسط صندوق سرمایه گذاری:</t>
  </si>
  <si>
    <t>سپرده‌های بانکی</t>
  </si>
  <si>
    <t>یک ماهه منتهی به 31 شهریور 1405</t>
  </si>
  <si>
    <t>طی شهریورماه</t>
  </si>
  <si>
    <t>از ابتدای سال مالی تا پایان شهریور ماه</t>
  </si>
  <si>
    <t>درآمد حاصل از سرمایه‌گذاری درگواهی سپرده‌های کالایی و اختیار معاملات کالا</t>
  </si>
  <si>
    <t>یادداشت 1-1-2</t>
  </si>
  <si>
    <t>یادداشت 2-1-2</t>
  </si>
  <si>
    <t>یادداشت 3-1-2</t>
  </si>
  <si>
    <t>2-1-درآمد حاصل از سرمایه‌گذاری در گواهی سپرده‌های کالایی و اختیار معاملات کالا</t>
  </si>
  <si>
    <t>2-2-درآمد حاصل از سرمایه‌گذاری در سپرده بانکی</t>
  </si>
  <si>
    <t>2-3- سایر درآمدها</t>
  </si>
  <si>
    <t>یادداشت 1-2-2</t>
  </si>
  <si>
    <t>2-2-1- سود سپرده بانکی</t>
  </si>
  <si>
    <t>2-1-2- درآمد ناشی از تغییر قیمت گواهی سپرده هایی کالایی</t>
  </si>
  <si>
    <t>‫دوره یک ماهه منتهی به 31 شهریور 1405</t>
  </si>
  <si>
    <t>اختیار خرید گواهی سپرده پیوسته شمش طلای +995 GBAB05C1800 18000000.0000-1405/08/19</t>
  </si>
  <si>
    <t>اختیار خرید گواهی سپرده پیوسته شمش طلای +995 GBAB05C2000 20000000.0000-1405/08/19</t>
  </si>
  <si>
    <t>اختیار خرید گواهی سپرده پیوسته شمش طلای +995 GBAB05C2200 22000000.0000-1405/08/19</t>
  </si>
  <si>
    <t>اختیار خرید گواهی سپرده پیوسته شمش طلای +995 GBAB05C2400 24000000.0000-1405/08/19</t>
  </si>
  <si>
    <t>اختیار خرید گواهی سپرده پیوسته شمش طلای +995 GBBA05C1800 18000000.0000-1405/11/27</t>
  </si>
  <si>
    <t>اختیار خرید گواهی سپرده پیوسته شمش طلای +995 GBOR06C2000 20000000.0000-1406/02/18</t>
  </si>
  <si>
    <t>شمش طلا GoldBar</t>
  </si>
  <si>
    <t>اختیار خرید گواهی سپرده پیوسته شمش طلای +995 GBOR06C2200 22000000.0000-1406/02/18</t>
  </si>
  <si>
    <t>اختیار خرید</t>
  </si>
  <si>
    <t>موقعیت خرید</t>
  </si>
  <si>
    <t>-</t>
  </si>
  <si>
    <t>1405/08/19</t>
  </si>
  <si>
    <t>1405/11/27</t>
  </si>
  <si>
    <t>1406/02/18</t>
  </si>
  <si>
    <t>اختیار خرید گواهی سپرده پیوسته شمش طلای +995 GBAB05C1800 18000000-1405/08/19</t>
  </si>
  <si>
    <t>اختیار خرید گواهی سپرده پیوسته شمش طلای +995 GBAB05C2000 20000000-1405/08/19</t>
  </si>
  <si>
    <t>اختیار خرید گواهی سپرده پیوسته شمش طلای +995 GBAB05C2200 22000000-1405/08/19</t>
  </si>
  <si>
    <t>اختیار خرید گواهی سپرده پیوسته شمش طلای +995 GBAB05C2400 24000000-1405/08/19</t>
  </si>
  <si>
    <t>اختیار خرید گواهی سپرده پیوسته شمش طلای +995 GBBA05C1800 18000000-1405/11/27</t>
  </si>
  <si>
    <t>اختیار خرید گواهی سپرده پیوسته شمش طلای +995 GBOR06C2000 20000000-1406/02/18</t>
  </si>
  <si>
    <t>اختیار خرید گواهی سپرده پیوسته شمش طلای +995 GBOR06C2200 22000000-1406/02/18</t>
  </si>
  <si>
    <t>اختیار خرید گواهی سپرده پیوسته شمش طلای +995 GBAB05C1800 18,000,000-1405/08/19</t>
  </si>
  <si>
    <t>اختیار خرید گواهی سپرده پیوسته شمش طلای +995 GBAB05C2000 20,000,000-1405/08/19</t>
  </si>
  <si>
    <t>اختیار خرید گواهی سپرده پیوسته شمش طلای +995 GBAB05C2200 22,000,000-1405/08/19</t>
  </si>
  <si>
    <t>اختیار خرید گواهی سپرده پیوسته شمش طلای +995 GBAB05C2400 24,000,000-1405/08/19</t>
  </si>
  <si>
    <t>اختیار خرید گواهی سپرده پیوسته شمش طلای +995 GBBA05C1800 18,000,000-1405/11/27</t>
  </si>
  <si>
    <t>اختیار خرید گواهی سپرده پیوسته شمش طلای +995 GBOR06C2000 20,000,000-1406/02/18</t>
  </si>
  <si>
    <t>اختیار خرید گواهی سپرده پیوسته شمش طلای +995 GBOR06C2200 22,000,000-1406/02/18</t>
  </si>
  <si>
    <t>بانک پاسارگاد</t>
  </si>
  <si>
    <t>بانک گردشگری</t>
  </si>
  <si>
    <t>درآمد حاصل از تعدیل کارمزد کارگزاری</t>
  </si>
  <si>
    <t>بانک ملت</t>
  </si>
  <si>
    <t xml:space="preserve"> </t>
  </si>
  <si>
    <t>سکه طلا GoldCoin</t>
  </si>
  <si>
    <t>شمش نقره SilverBar</t>
  </si>
  <si>
    <t>اختیار خرید گواهی سپرده پیوسته شمش طلای +995 GBBA04C900 9000000-1404/11/19</t>
  </si>
  <si>
    <t>اختیار خرید گواهی سپرده پیوسته شمش طلای +995 GBBA04C1050 10500000-1404/11/19</t>
  </si>
  <si>
    <t>اختیار خرید گواهی سپرده پیوسته شمش طلای +995 GBBA04C800 8000000-1404/11/19</t>
  </si>
  <si>
    <t>اختیار خرید گواهی سپرده پیوسته شمش طلای +995 GBAB04C800 8000000-1404/08/18</t>
  </si>
  <si>
    <t>اختیار خرید گواهی سپرده پیوسته شمش طلای +995 GBAB04C900 9000000-1404/08/18</t>
  </si>
  <si>
    <t>اختیار خرید گواهی سپرده پیوسته شمش طلای +995 GBBA04C950 9500000-1404/11/19</t>
  </si>
  <si>
    <t>اختیار خرید گواهی سپرده پیوسته شمش طلای +995 GBAB04C950 9500000-1404/08/18</t>
  </si>
  <si>
    <t>اختیار خرید گواهی سپرده پیوسته شمش طلای +995 GBAB04C1000 10000000-1404/08/18</t>
  </si>
  <si>
    <t>اختیار خرید گواهی سپرده پیوسته شمش طلای +995 GBAB04C1100 11000000-1404/08/18</t>
  </si>
  <si>
    <t>اختیار خرید گواهی سپرده پیوسته شمش طلای +995 GBAB04C1050 10500000-1404/08/18</t>
  </si>
  <si>
    <t>اختیار خرید گواهی سپرده پیوسته شمش طلای +995 GBAB04C1200 12000000-1404/08/18</t>
  </si>
  <si>
    <t>اختیار خرید گواهی سپرده پیوسته شمش طلای +995 GBBA04C1000 10000000-1404/11/19</t>
  </si>
  <si>
    <t>سوداعمال</t>
  </si>
  <si>
    <t>2-1-3- سود ناشی از اعمال اختیار معامله گواهی سپرده کالایی</t>
  </si>
  <si>
    <t>سود ناشی از فروش</t>
  </si>
  <si>
    <t>سود ناشی از تغییر قیمت</t>
  </si>
  <si>
    <t>2-1-3- سود حاصل از فروش گواهی سپرده‌هایی کالایی</t>
  </si>
  <si>
    <t>1404/11/19</t>
  </si>
  <si>
    <t>1404/08/18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</si>
</sst>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Arial"/>
      <charset val="1"/>
    </font>
    <font>
      <sz val="11"/>
      <color theme="1"/>
      <name val="Calibri"/>
      <family val="2"/>
      <scheme val="minor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8"/>
      <name val="Arial"/>
      <family val="2"/>
    </font>
    <font>
      <sz val="11"/>
      <name val="Calibri"/>
      <family val="2"/>
    </font>
    <font>
      <sz val="12"/>
      <name val="B Nazanin"/>
      <charset val="178"/>
    </font>
    <font>
      <sz val="12"/>
      <color theme="0"/>
      <name val="B Nazanin"/>
      <charset val="178"/>
    </font>
    <font>
      <sz val="11"/>
      <color indexed="8"/>
      <name val="Calibri"/>
      <family val="2"/>
      <scheme val="minor"/>
    </font>
    <font>
      <sz val="12"/>
      <color indexed="8"/>
      <name val="B Nazanin"/>
      <charset val="178"/>
    </font>
    <font>
      <b/>
      <sz val="16"/>
      <name val="B Nazanin"/>
      <charset val="178"/>
    </font>
    <font>
      <b/>
      <sz val="16"/>
      <color rgb="FF000000"/>
      <name val="B Nazanin"/>
      <charset val="178"/>
    </font>
    <font>
      <b/>
      <sz val="18"/>
      <color rgb="FF000000"/>
      <name val="B Nazanin"/>
      <charset val="178"/>
    </font>
    <font>
      <b/>
      <sz val="20"/>
      <color rgb="FF000000"/>
      <name val="B Nazanin"/>
      <charset val="178"/>
    </font>
    <font>
      <b/>
      <sz val="20"/>
      <color theme="1"/>
      <name val="B Nazanin"/>
      <charset val="178"/>
    </font>
    <font>
      <sz val="18"/>
      <color rgb="FF000000"/>
      <name val="Arial"/>
      <family val="2"/>
    </font>
    <font>
      <sz val="20"/>
      <color rgb="FF000000"/>
      <name val="Arial"/>
      <family val="2"/>
    </font>
    <font>
      <b/>
      <sz val="18"/>
      <color rgb="FF000000"/>
      <name val="Arial"/>
      <family val="2"/>
    </font>
    <font>
      <b/>
      <sz val="20"/>
      <color rgb="FF000000"/>
      <name val="Arial"/>
      <family val="2"/>
    </font>
    <font>
      <sz val="16"/>
      <color rgb="FF000000"/>
      <name val="B Nazanin"/>
      <charset val="178"/>
    </font>
    <font>
      <sz val="18"/>
      <color rgb="FF000000"/>
      <name val="B Nazanin"/>
      <charset val="178"/>
    </font>
    <font>
      <sz val="14"/>
      <color rgb="FF000000"/>
      <name val="B Nazanin"/>
      <charset val="178"/>
    </font>
    <font>
      <sz val="16"/>
      <color rgb="FF000000"/>
      <name val="Arial"/>
      <family val="2"/>
    </font>
    <font>
      <sz val="10"/>
      <color rgb="FF000000"/>
      <name val="B Nazanin"/>
      <charset val="178"/>
    </font>
    <font>
      <sz val="2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7" fillId="0" borderId="0"/>
    <xf numFmtId="0" fontId="10" fillId="0" borderId="0"/>
    <xf numFmtId="0" fontId="1" fillId="0" borderId="0"/>
  </cellStyleXfs>
  <cellXfs count="145">
    <xf numFmtId="0" fontId="0" fillId="0" borderId="0" xfId="0" applyAlignment="1">
      <alignment horizontal="left"/>
    </xf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3" fontId="0" fillId="0" borderId="0" xfId="0" applyNumberFormat="1" applyAlignment="1">
      <alignment horizontal="left"/>
    </xf>
    <xf numFmtId="0" fontId="5" fillId="0" borderId="0" xfId="1" applyAlignment="1">
      <alignment horizontal="left"/>
    </xf>
    <xf numFmtId="37" fontId="0" fillId="0" borderId="0" xfId="0" applyNumberFormat="1" applyAlignment="1">
      <alignment horizontal="left"/>
    </xf>
    <xf numFmtId="0" fontId="8" fillId="0" borderId="0" xfId="2" applyFont="1"/>
    <xf numFmtId="0" fontId="9" fillId="0" borderId="0" xfId="2" applyFont="1"/>
    <xf numFmtId="0" fontId="11" fillId="0" borderId="0" xfId="3" applyFont="1"/>
    <xf numFmtId="3" fontId="5" fillId="0" borderId="0" xfId="1" applyNumberFormat="1" applyAlignment="1">
      <alignment horizontal="left"/>
    </xf>
    <xf numFmtId="38" fontId="0" fillId="0" borderId="0" xfId="0" applyNumberFormat="1" applyAlignment="1">
      <alignment horizontal="left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 readingOrder="2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8" fillId="0" borderId="1" xfId="0" applyFont="1" applyBorder="1" applyAlignment="1">
      <alignment horizontal="left"/>
    </xf>
    <xf numFmtId="38" fontId="13" fillId="0" borderId="0" xfId="0" applyNumberFormat="1" applyFont="1" applyAlignment="1">
      <alignment horizontal="center" vertical="center"/>
    </xf>
    <xf numFmtId="38" fontId="14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" fontId="22" fillId="0" borderId="0" xfId="0" applyNumberFormat="1" applyFont="1" applyAlignment="1">
      <alignment horizontal="center" vertical="center"/>
    </xf>
    <xf numFmtId="38" fontId="22" fillId="0" borderId="0" xfId="0" applyNumberFormat="1" applyFont="1" applyAlignment="1">
      <alignment horizontal="center" vertical="center"/>
    </xf>
    <xf numFmtId="38" fontId="17" fillId="0" borderId="0" xfId="0" applyNumberFormat="1" applyFont="1" applyAlignment="1">
      <alignment horizontal="center" vertical="center"/>
    </xf>
    <xf numFmtId="38" fontId="1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5" fillId="0" borderId="5" xfId="0" applyFont="1" applyBorder="1" applyAlignment="1">
      <alignment horizontal="center" vertical="center"/>
    </xf>
    <xf numFmtId="4" fontId="14" fillId="0" borderId="9" xfId="0" applyNumberFormat="1" applyFont="1" applyBorder="1" applyAlignment="1">
      <alignment horizontal="center" vertical="center"/>
    </xf>
    <xf numFmtId="38" fontId="22" fillId="0" borderId="5" xfId="0" applyNumberFormat="1" applyFont="1" applyBorder="1" applyAlignment="1">
      <alignment horizontal="center" vertical="center"/>
    </xf>
    <xf numFmtId="4" fontId="22" fillId="0" borderId="5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17" fillId="0" borderId="0" xfId="1" applyFont="1" applyAlignment="1">
      <alignment horizontal="left"/>
    </xf>
    <xf numFmtId="0" fontId="18" fillId="0" borderId="0" xfId="1" applyFont="1" applyAlignment="1">
      <alignment horizontal="left"/>
    </xf>
    <xf numFmtId="0" fontId="16" fillId="0" borderId="0" xfId="1" applyFont="1" applyAlignment="1">
      <alignment horizontal="right" vertical="center"/>
    </xf>
    <xf numFmtId="0" fontId="14" fillId="0" borderId="5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38" fontId="14" fillId="0" borderId="5" xfId="0" applyNumberFormat="1" applyFont="1" applyBorder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2" fillId="0" borderId="1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37" fontId="17" fillId="0" borderId="0" xfId="0" applyNumberFormat="1" applyFont="1" applyAlignment="1">
      <alignment horizontal="center" vertical="center"/>
    </xf>
    <xf numFmtId="37" fontId="22" fillId="0" borderId="0" xfId="0" applyNumberFormat="1" applyFont="1" applyAlignment="1">
      <alignment horizontal="center" vertical="center"/>
    </xf>
    <xf numFmtId="37" fontId="22" fillId="0" borderId="3" xfId="0" applyNumberFormat="1" applyFont="1" applyBorder="1" applyAlignment="1">
      <alignment horizontal="center" vertical="center"/>
    </xf>
    <xf numFmtId="37" fontId="22" fillId="0" borderId="4" xfId="0" applyNumberFormat="1" applyFont="1" applyBorder="1" applyAlignment="1">
      <alignment horizontal="center" vertical="center"/>
    </xf>
    <xf numFmtId="3" fontId="22" fillId="0" borderId="5" xfId="0" applyNumberFormat="1" applyFont="1" applyBorder="1" applyAlignment="1">
      <alignment horizontal="center" vertical="center"/>
    </xf>
    <xf numFmtId="37" fontId="22" fillId="0" borderId="5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vertical="center"/>
    </xf>
    <xf numFmtId="3" fontId="22" fillId="0" borderId="9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/>
    </xf>
    <xf numFmtId="40" fontId="22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38" fontId="13" fillId="0" borderId="5" xfId="0" applyNumberFormat="1" applyFont="1" applyBorder="1" applyAlignment="1">
      <alignment horizontal="center" vertical="center"/>
    </xf>
    <xf numFmtId="38" fontId="14" fillId="0" borderId="10" xfId="0" applyNumberFormat="1" applyFont="1" applyBorder="1" applyAlignment="1">
      <alignment horizontal="center" vertical="center"/>
    </xf>
    <xf numFmtId="40" fontId="22" fillId="0" borderId="5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37" fontId="17" fillId="0" borderId="0" xfId="1" applyNumberFormat="1" applyFont="1" applyAlignment="1">
      <alignment horizontal="center" vertical="center"/>
    </xf>
    <xf numFmtId="37" fontId="22" fillId="0" borderId="5" xfId="1" applyNumberFormat="1" applyFont="1" applyBorder="1" applyAlignment="1">
      <alignment horizontal="center" vertical="center"/>
    </xf>
    <xf numFmtId="37" fontId="22" fillId="0" borderId="9" xfId="1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37" fontId="15" fillId="0" borderId="5" xfId="0" applyNumberFormat="1" applyFont="1" applyBorder="1" applyAlignment="1">
      <alignment horizontal="center" vertical="center"/>
    </xf>
    <xf numFmtId="37" fontId="18" fillId="0" borderId="0" xfId="0" applyNumberFormat="1" applyFont="1" applyAlignment="1">
      <alignment horizontal="left"/>
    </xf>
    <xf numFmtId="37" fontId="18" fillId="0" borderId="1" xfId="0" applyNumberFormat="1" applyFont="1" applyBorder="1" applyAlignment="1">
      <alignment horizontal="left"/>
    </xf>
    <xf numFmtId="37" fontId="15" fillId="0" borderId="6" xfId="0" applyNumberFormat="1" applyFont="1" applyBorder="1" applyAlignment="1">
      <alignment horizontal="center" vertical="center"/>
    </xf>
    <xf numFmtId="37" fontId="15" fillId="0" borderId="5" xfId="0" applyNumberFormat="1" applyFont="1" applyBorder="1" applyAlignment="1">
      <alignment horizontal="center" vertical="center" wrapText="1"/>
    </xf>
    <xf numFmtId="37" fontId="17" fillId="0" borderId="0" xfId="0" applyNumberFormat="1" applyFont="1" applyAlignment="1">
      <alignment horizontal="right" vertical="center"/>
    </xf>
    <xf numFmtId="37" fontId="22" fillId="0" borderId="0" xfId="0" applyNumberFormat="1" applyFont="1" applyAlignment="1">
      <alignment horizontal="right" vertical="center"/>
    </xf>
    <xf numFmtId="37" fontId="14" fillId="0" borderId="9" xfId="0" applyNumberFormat="1" applyFont="1" applyBorder="1" applyAlignment="1">
      <alignment horizontal="center" vertical="center"/>
    </xf>
    <xf numFmtId="37" fontId="19" fillId="0" borderId="0" xfId="0" applyNumberFormat="1" applyFont="1" applyAlignment="1">
      <alignment horizontal="center" vertical="center"/>
    </xf>
    <xf numFmtId="37" fontId="19" fillId="0" borderId="0" xfId="0" applyNumberFormat="1" applyFont="1" applyAlignment="1">
      <alignment horizontal="right" vertical="center"/>
    </xf>
    <xf numFmtId="37" fontId="14" fillId="0" borderId="0" xfId="0" applyNumberFormat="1" applyFont="1" applyAlignment="1">
      <alignment horizontal="center" vertical="center"/>
    </xf>
    <xf numFmtId="37" fontId="4" fillId="0" borderId="0" xfId="0" applyNumberFormat="1" applyFont="1" applyAlignment="1">
      <alignment horizontal="right" vertical="center"/>
    </xf>
    <xf numFmtId="0" fontId="21" fillId="0" borderId="0" xfId="1" applyFont="1" applyAlignment="1">
      <alignment horizontal="right" vertical="center"/>
    </xf>
    <xf numFmtId="0" fontId="21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3" fontId="21" fillId="0" borderId="0" xfId="1" applyNumberFormat="1" applyFont="1" applyAlignment="1">
      <alignment horizontal="center" vertical="center"/>
    </xf>
    <xf numFmtId="4" fontId="22" fillId="0" borderId="10" xfId="0" applyNumberFormat="1" applyFont="1" applyBorder="1" applyAlignment="1">
      <alignment horizontal="center" vertical="center"/>
    </xf>
    <xf numFmtId="37" fontId="22" fillId="0" borderId="1" xfId="0" applyNumberFormat="1" applyFont="1" applyBorder="1" applyAlignment="1">
      <alignment horizontal="center" vertical="center"/>
    </xf>
    <xf numFmtId="37" fontId="23" fillId="0" borderId="12" xfId="0" applyNumberFormat="1" applyFont="1" applyBorder="1" applyAlignment="1">
      <alignment horizontal="center" vertical="center"/>
    </xf>
    <xf numFmtId="37" fontId="0" fillId="0" borderId="0" xfId="0" applyNumberFormat="1" applyAlignment="1">
      <alignment horizontal="right" vertical="center"/>
    </xf>
    <xf numFmtId="37" fontId="3" fillId="0" borderId="0" xfId="0" applyNumberFormat="1" applyFont="1" applyAlignment="1">
      <alignment horizontal="center" vertical="center"/>
    </xf>
    <xf numFmtId="37" fontId="14" fillId="0" borderId="11" xfId="0" applyNumberFormat="1" applyFont="1" applyBorder="1" applyAlignment="1">
      <alignment horizontal="center" vertical="center"/>
    </xf>
    <xf numFmtId="37" fontId="15" fillId="0" borderId="8" xfId="0" applyNumberFormat="1" applyFont="1" applyBorder="1" applyAlignment="1">
      <alignment horizontal="center" vertical="center" wrapText="1"/>
    </xf>
    <xf numFmtId="37" fontId="17" fillId="0" borderId="0" xfId="0" applyNumberFormat="1" applyFont="1" applyAlignment="1">
      <alignment horizontal="left"/>
    </xf>
    <xf numFmtId="37" fontId="22" fillId="0" borderId="11" xfId="0" applyNumberFormat="1" applyFont="1" applyBorder="1" applyAlignment="1">
      <alignment horizontal="center" vertical="center"/>
    </xf>
    <xf numFmtId="37" fontId="22" fillId="0" borderId="0" xfId="1" applyNumberFormat="1" applyFont="1" applyAlignment="1">
      <alignment horizontal="center" vertical="center"/>
    </xf>
    <xf numFmtId="37" fontId="22" fillId="0" borderId="10" xfId="1" applyNumberFormat="1" applyFont="1" applyBorder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49" fontId="22" fillId="0" borderId="0" xfId="1" applyNumberFormat="1" applyFont="1" applyAlignment="1">
      <alignment horizontal="center" vertical="center"/>
    </xf>
    <xf numFmtId="37" fontId="5" fillId="0" borderId="0" xfId="1" applyNumberFormat="1" applyAlignment="1">
      <alignment horizontal="left"/>
    </xf>
    <xf numFmtId="37" fontId="15" fillId="0" borderId="5" xfId="1" applyNumberFormat="1" applyFont="1" applyBorder="1" applyAlignment="1">
      <alignment horizontal="center" vertical="center"/>
    </xf>
    <xf numFmtId="37" fontId="15" fillId="0" borderId="5" xfId="1" applyNumberFormat="1" applyFont="1" applyBorder="1" applyAlignment="1">
      <alignment vertical="center"/>
    </xf>
    <xf numFmtId="37" fontId="18" fillId="0" borderId="0" xfId="1" applyNumberFormat="1" applyFont="1" applyAlignment="1">
      <alignment horizontal="left"/>
    </xf>
    <xf numFmtId="37" fontId="22" fillId="0" borderId="0" xfId="1" applyNumberFormat="1" applyFont="1" applyAlignment="1">
      <alignment vertical="center"/>
    </xf>
    <xf numFmtId="37" fontId="17" fillId="0" borderId="0" xfId="1" applyNumberFormat="1" applyFont="1" applyAlignment="1">
      <alignment horizontal="left"/>
    </xf>
    <xf numFmtId="37" fontId="14" fillId="0" borderId="0" xfId="1" applyNumberFormat="1" applyFont="1" applyAlignment="1">
      <alignment vertical="center"/>
    </xf>
    <xf numFmtId="3" fontId="14" fillId="0" borderId="9" xfId="0" applyNumberFormat="1" applyFont="1" applyBorder="1" applyAlignment="1">
      <alignment horizontal="center" vertical="center"/>
    </xf>
    <xf numFmtId="0" fontId="16" fillId="0" borderId="0" xfId="0" applyFont="1" applyAlignment="1">
      <alignment horizontal="right" vertical="center" readingOrder="2"/>
    </xf>
    <xf numFmtId="0" fontId="15" fillId="0" borderId="0" xfId="0" applyFont="1" applyAlignment="1">
      <alignment horizontal="center" vertical="center"/>
    </xf>
    <xf numFmtId="37" fontId="12" fillId="0" borderId="0" xfId="3" applyNumberFormat="1" applyFont="1" applyAlignment="1">
      <alignment horizontal="center" vertical="center"/>
    </xf>
    <xf numFmtId="37" fontId="12" fillId="0" borderId="0" xfId="3" applyNumberFormat="1" applyFont="1" applyAlignment="1">
      <alignment horizontal="center" vertical="center" wrapText="1"/>
    </xf>
    <xf numFmtId="37" fontId="15" fillId="0" borderId="1" xfId="0" applyNumberFormat="1" applyFont="1" applyBorder="1" applyAlignment="1">
      <alignment horizontal="center" vertical="center"/>
    </xf>
    <xf numFmtId="37" fontId="1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37" fontId="15" fillId="0" borderId="7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37" fontId="15" fillId="0" borderId="6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37" fontId="15" fillId="0" borderId="1" xfId="0" applyNumberFormat="1" applyFont="1" applyBorder="1" applyAlignment="1">
      <alignment horizontal="center" vertical="center" wrapText="1"/>
    </xf>
    <xf numFmtId="37" fontId="15" fillId="0" borderId="5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6" fillId="0" borderId="0" xfId="1" applyFont="1" applyAlignment="1">
      <alignment horizontal="right" vertic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vertical="center" readingOrder="2"/>
    </xf>
    <xf numFmtId="0" fontId="15" fillId="0" borderId="0" xfId="0" applyFont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7" xfId="0" applyFont="1" applyBorder="1" applyAlignment="1">
      <alignment horizontal="center" vertical="center" wrapText="1"/>
    </xf>
    <xf numFmtId="37" fontId="15" fillId="0" borderId="0" xfId="1" applyNumberFormat="1" applyFont="1" applyAlignment="1">
      <alignment horizontal="center" vertical="center"/>
    </xf>
    <xf numFmtId="37" fontId="16" fillId="0" borderId="0" xfId="0" applyNumberFormat="1" applyFont="1" applyAlignment="1">
      <alignment horizontal="left" vertical="center"/>
    </xf>
    <xf numFmtId="37" fontId="16" fillId="0" borderId="0" xfId="1" applyNumberFormat="1" applyFont="1" applyAlignment="1">
      <alignment horizontal="right" vertical="center" readingOrder="2"/>
    </xf>
    <xf numFmtId="0" fontId="15" fillId="0" borderId="2" xfId="0" applyFont="1" applyBorder="1" applyAlignment="1">
      <alignment horizontal="center" vertical="center"/>
    </xf>
    <xf numFmtId="37" fontId="15" fillId="0" borderId="0" xfId="0" applyNumberFormat="1" applyFont="1" applyAlignment="1">
      <alignment horizontal="center" vertical="center"/>
    </xf>
    <xf numFmtId="37" fontId="16" fillId="0" borderId="0" xfId="0" applyNumberFormat="1" applyFont="1" applyAlignment="1">
      <alignment horizontal="right" vertical="center" readingOrder="2"/>
    </xf>
    <xf numFmtId="37" fontId="15" fillId="0" borderId="2" xfId="0" applyNumberFormat="1" applyFont="1" applyBorder="1" applyAlignment="1">
      <alignment horizontal="center" vertical="center"/>
    </xf>
    <xf numFmtId="0" fontId="16" fillId="0" borderId="0" xfId="1" applyFont="1" applyAlignment="1">
      <alignment horizontal="right" vertical="center" readingOrder="2"/>
    </xf>
    <xf numFmtId="0" fontId="25" fillId="0" borderId="0" xfId="0" applyFont="1" applyAlignment="1">
      <alignment horizontal="left"/>
    </xf>
    <xf numFmtId="37" fontId="25" fillId="0" borderId="0" xfId="0" applyNumberFormat="1" applyFont="1" applyAlignment="1">
      <alignment horizontal="left"/>
    </xf>
    <xf numFmtId="0" fontId="26" fillId="0" borderId="0" xfId="0" applyFont="1" applyAlignment="1">
      <alignment horizontal="left"/>
    </xf>
    <xf numFmtId="0" fontId="25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3" fontId="25" fillId="0" borderId="0" xfId="0" applyNumberFormat="1" applyFont="1" applyAlignment="1">
      <alignment horizontal="left"/>
    </xf>
    <xf numFmtId="0" fontId="15" fillId="0" borderId="0" xfId="0" applyFont="1" applyAlignment="1">
      <alignment horizontal="left" vertical="center"/>
    </xf>
  </cellXfs>
  <cellStyles count="5">
    <cellStyle name="Normal" xfId="0" builtinId="0"/>
    <cellStyle name="Normal 2" xfId="1" xr:uid="{97F292BD-A027-4234-A894-DCEB32A59C53}"/>
    <cellStyle name="Normal 2 3" xfId="2" xr:uid="{F37677BA-7B71-4671-B820-D228169998FE}"/>
    <cellStyle name="Normal 3" xfId="4" xr:uid="{C612CF76-5B3F-4FF2-BBFC-4D01A6F12B81}"/>
    <cellStyle name="Normal 4" xfId="3" xr:uid="{768FB3C2-6F59-4F50-95D8-1EED574D5D4D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3</xdr:row>
      <xdr:rowOff>47624</xdr:rowOff>
    </xdr:from>
    <xdr:to>
      <xdr:col>7</xdr:col>
      <xdr:colOff>228600</xdr:colOff>
      <xdr:row>15</xdr:row>
      <xdr:rowOff>190501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987B29D-7F8A-E864-19E4-FEB5D7394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285850" y="761999"/>
          <a:ext cx="3638550" cy="32956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B5B49-CA68-4AFB-8C07-B87DB20249E7}">
  <sheetPr>
    <pageSetUpPr fitToPage="1"/>
  </sheetPr>
  <dimension ref="A15:I25"/>
  <sheetViews>
    <sheetView rightToLeft="1" tabSelected="1" view="pageBreakPreview" topLeftCell="A13" zoomScaleNormal="100" zoomScaleSheetLayoutView="100" workbookViewId="0">
      <selection activeCell="D31" sqref="D31"/>
    </sheetView>
  </sheetViews>
  <sheetFormatPr defaultRowHeight="18.75" x14ac:dyDescent="0.45"/>
  <cols>
    <col min="1" max="1" width="12" style="8" customWidth="1"/>
    <col min="2" max="5" width="9.140625" style="8"/>
    <col min="6" max="6" width="9.85546875" style="8" customWidth="1"/>
    <col min="7" max="7" width="9.140625" style="8"/>
    <col min="8" max="9" width="9.85546875" style="8" customWidth="1"/>
    <col min="10" max="16384" width="9.140625" style="8"/>
  </cols>
  <sheetData>
    <row r="15" ht="42" customHeight="1" x14ac:dyDescent="0.45"/>
    <row r="16" ht="42" customHeight="1" x14ac:dyDescent="0.45"/>
    <row r="17" spans="1:9" ht="42" customHeight="1" x14ac:dyDescent="0.45"/>
    <row r="18" spans="1:9" ht="33.75" customHeight="1" x14ac:dyDescent="0.45">
      <c r="A18" s="108" t="s">
        <v>53</v>
      </c>
      <c r="B18" s="108"/>
      <c r="C18" s="108"/>
      <c r="D18" s="108"/>
      <c r="E18" s="108"/>
      <c r="F18" s="108"/>
      <c r="G18" s="108"/>
      <c r="H18" s="108"/>
      <c r="I18" s="108"/>
    </row>
    <row r="19" spans="1:9" ht="33.75" customHeight="1" x14ac:dyDescent="0.45">
      <c r="A19" s="108" t="s">
        <v>40</v>
      </c>
      <c r="B19" s="108"/>
      <c r="C19" s="108"/>
      <c r="D19" s="108"/>
      <c r="E19" s="108"/>
      <c r="F19" s="108"/>
      <c r="G19" s="108"/>
      <c r="H19" s="108"/>
      <c r="I19" s="108"/>
    </row>
    <row r="20" spans="1:9" ht="33.75" customHeight="1" x14ac:dyDescent="0.45">
      <c r="A20" s="109" t="s">
        <v>39</v>
      </c>
      <c r="B20" s="109"/>
      <c r="C20" s="109"/>
      <c r="D20" s="109"/>
      <c r="E20" s="109"/>
      <c r="F20" s="109"/>
      <c r="G20" s="109"/>
      <c r="H20" s="109"/>
      <c r="I20" s="109"/>
    </row>
    <row r="21" spans="1:9" ht="33.75" customHeight="1" x14ac:dyDescent="0.45">
      <c r="A21" s="108" t="s">
        <v>72</v>
      </c>
      <c r="B21" s="108"/>
      <c r="C21" s="108"/>
      <c r="D21" s="108"/>
      <c r="E21" s="108"/>
      <c r="F21" s="108"/>
      <c r="G21" s="108"/>
      <c r="H21" s="108"/>
      <c r="I21" s="108"/>
    </row>
    <row r="22" spans="1:9" x14ac:dyDescent="0.45">
      <c r="A22" s="10"/>
      <c r="B22" s="10"/>
      <c r="C22" s="10"/>
      <c r="D22" s="10"/>
      <c r="E22" s="10"/>
      <c r="F22" s="10"/>
      <c r="G22" s="10"/>
      <c r="H22" s="10"/>
      <c r="I22" s="10"/>
    </row>
    <row r="23" spans="1:9" x14ac:dyDescent="0.45">
      <c r="A23" s="10"/>
      <c r="B23" s="10"/>
      <c r="C23" s="10"/>
      <c r="D23" s="10"/>
      <c r="E23" s="10"/>
      <c r="F23" s="10"/>
      <c r="G23" s="10"/>
      <c r="H23" s="10"/>
      <c r="I23" s="10"/>
    </row>
    <row r="24" spans="1:9" x14ac:dyDescent="0.45">
      <c r="A24" s="10"/>
      <c r="B24" s="10"/>
      <c r="C24" s="10"/>
      <c r="D24" s="10"/>
      <c r="E24" s="10"/>
      <c r="F24" s="10"/>
      <c r="G24" s="10"/>
      <c r="H24" s="10"/>
      <c r="I24" s="10"/>
    </row>
    <row r="25" spans="1:9" x14ac:dyDescent="0.45">
      <c r="C25" s="9" t="s">
        <v>38</v>
      </c>
    </row>
  </sheetData>
  <mergeCells count="4">
    <mergeCell ref="A18:I18"/>
    <mergeCell ref="A19:I19"/>
    <mergeCell ref="A20:I20"/>
    <mergeCell ref="A21:I21"/>
  </mergeCells>
  <printOptions horizontalCentered="1"/>
  <pageMargins left="0.7" right="0.7" top="0.75" bottom="0.75" header="0.3" footer="0.3"/>
  <pageSetup paperSize="9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7"/>
  <sheetViews>
    <sheetView rightToLeft="1" view="pageBreakPreview" zoomScale="57" zoomScaleNormal="100" zoomScaleSheetLayoutView="57" workbookViewId="0">
      <selection activeCell="AA4" sqref="AA1:AA1048576"/>
    </sheetView>
  </sheetViews>
  <sheetFormatPr defaultRowHeight="12.75" x14ac:dyDescent="0.2"/>
  <cols>
    <col min="1" max="1" width="119.140625" bestFit="1" customWidth="1"/>
    <col min="2" max="2" width="1.42578125" customWidth="1"/>
    <col min="3" max="3" width="16.42578125" style="7" customWidth="1"/>
    <col min="4" max="4" width="1.42578125" style="7" customWidth="1"/>
    <col min="5" max="5" width="31.42578125" style="7" bestFit="1" customWidth="1"/>
    <col min="6" max="6" width="1.42578125" style="7" customWidth="1"/>
    <col min="7" max="7" width="31" style="7" bestFit="1" customWidth="1"/>
    <col min="8" max="8" width="1.42578125" style="7" customWidth="1"/>
    <col min="9" max="9" width="17.28515625" style="7" customWidth="1"/>
    <col min="10" max="10" width="1.42578125" style="7" customWidth="1"/>
    <col min="11" max="11" width="29" style="7" bestFit="1" customWidth="1"/>
    <col min="12" max="12" width="1.42578125" style="7" customWidth="1"/>
    <col min="13" max="13" width="22.140625" style="7" customWidth="1"/>
    <col min="14" max="14" width="1.42578125" style="7" customWidth="1"/>
    <col min="15" max="15" width="29.85546875" style="7" bestFit="1" customWidth="1"/>
    <col min="16" max="16" width="1.42578125" style="7" customWidth="1"/>
    <col min="17" max="17" width="16.140625" style="7" customWidth="1"/>
    <col min="18" max="18" width="1.42578125" style="7" customWidth="1"/>
    <col min="19" max="19" width="27.7109375" style="7" bestFit="1" customWidth="1"/>
    <col min="20" max="20" width="1.42578125" style="7" customWidth="1"/>
    <col min="21" max="21" width="31.28515625" style="7" bestFit="1" customWidth="1"/>
    <col min="22" max="22" width="1.42578125" style="7" customWidth="1"/>
    <col min="23" max="23" width="30.42578125" style="7" bestFit="1" customWidth="1"/>
    <col min="24" max="24" width="1.42578125" customWidth="1"/>
    <col min="25" max="25" width="25.7109375" customWidth="1"/>
    <col min="26" max="26" width="1.42578125" customWidth="1"/>
    <col min="27" max="27" width="31.28515625" hidden="1" customWidth="1"/>
    <col min="28" max="28" width="18.7109375" bestFit="1" customWidth="1"/>
    <col min="29" max="29" width="17.85546875" bestFit="1" customWidth="1"/>
  </cols>
  <sheetData>
    <row r="1" spans="1:28" ht="40.5" customHeight="1" x14ac:dyDescent="0.2">
      <c r="A1" s="107" t="s">
        <v>53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</row>
    <row r="2" spans="1:28" ht="40.5" customHeight="1" x14ac:dyDescent="0.2">
      <c r="A2" s="107" t="s">
        <v>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</row>
    <row r="3" spans="1:28" ht="40.5" customHeight="1" x14ac:dyDescent="0.2">
      <c r="A3" s="107" t="s">
        <v>46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</row>
    <row r="4" spans="1:28" ht="40.5" customHeight="1" x14ac:dyDescent="0.2">
      <c r="A4" s="106" t="s">
        <v>54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8" ht="40.5" customHeight="1" x14ac:dyDescent="0.2">
      <c r="A5" s="106" t="s">
        <v>55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8" ht="40.5" customHeight="1" x14ac:dyDescent="0.2">
      <c r="A6" s="14"/>
      <c r="B6" s="14"/>
      <c r="C6" s="115" t="s">
        <v>48</v>
      </c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</row>
    <row r="7" spans="1:28" ht="40.5" customHeight="1" thickBot="1" x14ac:dyDescent="0.4">
      <c r="C7" s="111" t="s">
        <v>45</v>
      </c>
      <c r="D7" s="111"/>
      <c r="E7" s="111"/>
      <c r="F7" s="111"/>
      <c r="G7" s="111"/>
      <c r="H7" s="70"/>
      <c r="I7" s="111" t="s">
        <v>1</v>
      </c>
      <c r="J7" s="111"/>
      <c r="K7" s="111"/>
      <c r="L7" s="111"/>
      <c r="M7" s="111"/>
      <c r="N7" s="111"/>
      <c r="O7" s="111"/>
      <c r="P7" s="70"/>
      <c r="Q7" s="117" t="s">
        <v>47</v>
      </c>
      <c r="R7" s="117"/>
      <c r="S7" s="117"/>
      <c r="T7" s="117"/>
      <c r="U7" s="117"/>
      <c r="V7" s="117"/>
      <c r="W7" s="117"/>
      <c r="X7" s="117"/>
      <c r="Y7" s="117"/>
    </row>
    <row r="8" spans="1:28" ht="40.5" customHeight="1" thickBot="1" x14ac:dyDescent="0.4">
      <c r="A8" s="112"/>
      <c r="C8" s="110" t="s">
        <v>4</v>
      </c>
      <c r="D8" s="71"/>
      <c r="E8" s="110" t="s">
        <v>5</v>
      </c>
      <c r="F8" s="71"/>
      <c r="G8" s="110" t="s">
        <v>6</v>
      </c>
      <c r="H8" s="70"/>
      <c r="I8" s="116" t="s">
        <v>2</v>
      </c>
      <c r="J8" s="116"/>
      <c r="K8" s="116"/>
      <c r="L8" s="71"/>
      <c r="M8" s="116" t="s">
        <v>3</v>
      </c>
      <c r="N8" s="116"/>
      <c r="O8" s="116"/>
      <c r="P8" s="70"/>
      <c r="Q8" s="114" t="s">
        <v>4</v>
      </c>
      <c r="R8" s="71"/>
      <c r="S8" s="118" t="s">
        <v>8</v>
      </c>
      <c r="T8" s="71"/>
      <c r="U8" s="110" t="s">
        <v>5</v>
      </c>
      <c r="V8" s="71"/>
      <c r="W8" s="110" t="s">
        <v>6</v>
      </c>
      <c r="X8" s="17"/>
      <c r="Y8" s="120" t="s">
        <v>56</v>
      </c>
    </row>
    <row r="9" spans="1:28" ht="40.5" customHeight="1" thickBot="1" x14ac:dyDescent="0.4">
      <c r="A9" s="113"/>
      <c r="C9" s="111"/>
      <c r="D9" s="70"/>
      <c r="E9" s="111"/>
      <c r="F9" s="70"/>
      <c r="G9" s="111"/>
      <c r="H9" s="70"/>
      <c r="I9" s="72" t="s">
        <v>4</v>
      </c>
      <c r="J9" s="71"/>
      <c r="K9" s="72" t="s">
        <v>5</v>
      </c>
      <c r="L9" s="70"/>
      <c r="M9" s="72" t="s">
        <v>4</v>
      </c>
      <c r="N9" s="71"/>
      <c r="O9" s="72" t="s">
        <v>7</v>
      </c>
      <c r="P9" s="70"/>
      <c r="Q9" s="111"/>
      <c r="R9" s="70"/>
      <c r="S9" s="119"/>
      <c r="T9" s="70"/>
      <c r="U9" s="111"/>
      <c r="V9" s="70"/>
      <c r="W9" s="111"/>
      <c r="X9" s="16"/>
      <c r="Y9" s="121"/>
      <c r="AA9" s="87">
        <v>42348178792786</v>
      </c>
    </row>
    <row r="10" spans="1:28" ht="40.5" customHeight="1" x14ac:dyDescent="0.35">
      <c r="A10" s="44" t="s">
        <v>79</v>
      </c>
      <c r="B10" s="15"/>
      <c r="C10" s="46">
        <v>1208000</v>
      </c>
      <c r="D10" s="45"/>
      <c r="E10" s="46">
        <v>18263556508601</v>
      </c>
      <c r="F10" s="45"/>
      <c r="G10" s="46">
        <v>33742822400000</v>
      </c>
      <c r="H10" s="74"/>
      <c r="I10" s="46">
        <v>209307</v>
      </c>
      <c r="J10" s="45"/>
      <c r="K10" s="46">
        <v>6384174859528</v>
      </c>
      <c r="L10" s="45"/>
      <c r="M10" s="46">
        <v>-142179</v>
      </c>
      <c r="N10" s="45"/>
      <c r="O10" s="46">
        <v>-4359727415651</v>
      </c>
      <c r="P10" s="45"/>
      <c r="Q10" s="46">
        <v>1275128</v>
      </c>
      <c r="R10" s="45"/>
      <c r="S10" s="46">
        <v>31770000</v>
      </c>
      <c r="T10" s="45"/>
      <c r="U10" s="46">
        <v>22290279137133</v>
      </c>
      <c r="V10" s="45"/>
      <c r="W10" s="46">
        <v>40413590600256</v>
      </c>
      <c r="X10" s="25"/>
      <c r="Y10" s="21">
        <f>W10/$AA$9*100</f>
        <v>95.431708640893063</v>
      </c>
      <c r="Z10" s="12"/>
      <c r="AA10" s="5"/>
      <c r="AB10" s="5"/>
    </row>
    <row r="11" spans="1:28" ht="40.5" customHeight="1" x14ac:dyDescent="0.35">
      <c r="A11" s="44" t="s">
        <v>73</v>
      </c>
      <c r="B11" s="15"/>
      <c r="C11" s="46">
        <v>52070</v>
      </c>
      <c r="D11" s="45"/>
      <c r="E11" s="46">
        <v>629952107317</v>
      </c>
      <c r="F11" s="45"/>
      <c r="G11" s="46">
        <v>722904472400</v>
      </c>
      <c r="H11" s="74"/>
      <c r="I11" s="46">
        <v>4</v>
      </c>
      <c r="J11" s="45"/>
      <c r="K11" s="46">
        <v>60973075</v>
      </c>
      <c r="L11" s="45"/>
      <c r="M11" s="46">
        <v>0</v>
      </c>
      <c r="N11" s="45"/>
      <c r="O11" s="46">
        <v>0</v>
      </c>
      <c r="P11" s="45"/>
      <c r="Q11" s="46">
        <v>40425</v>
      </c>
      <c r="R11" s="45"/>
      <c r="S11" s="46">
        <v>14451579</v>
      </c>
      <c r="T11" s="45"/>
      <c r="U11" s="46">
        <v>489079560311</v>
      </c>
      <c r="V11" s="45"/>
      <c r="W11" s="46">
        <v>583504034977</v>
      </c>
      <c r="X11" s="25"/>
      <c r="Y11" s="21">
        <f t="shared" ref="Y11:Y17" si="0">W11/$AA$9*100</f>
        <v>1.3778727955035452</v>
      </c>
      <c r="Z11" s="12"/>
      <c r="AA11" s="5"/>
      <c r="AB11" s="5"/>
    </row>
    <row r="12" spans="1:28" ht="40.5" customHeight="1" x14ac:dyDescent="0.35">
      <c r="A12" s="44" t="s">
        <v>75</v>
      </c>
      <c r="B12" s="15"/>
      <c r="C12" s="46">
        <v>29385</v>
      </c>
      <c r="D12" s="46"/>
      <c r="E12" s="46">
        <v>263060435340</v>
      </c>
      <c r="F12" s="46"/>
      <c r="G12" s="46">
        <v>261212668200</v>
      </c>
      <c r="H12" s="75"/>
      <c r="I12" s="46">
        <v>9</v>
      </c>
      <c r="J12" s="46"/>
      <c r="K12" s="46">
        <v>93311827</v>
      </c>
      <c r="L12" s="46"/>
      <c r="M12" s="46">
        <v>0</v>
      </c>
      <c r="N12" s="46"/>
      <c r="O12" s="46">
        <v>0</v>
      </c>
      <c r="P12" s="46"/>
      <c r="Q12" s="46">
        <v>29000</v>
      </c>
      <c r="R12" s="46"/>
      <c r="S12" s="46">
        <v>11799998</v>
      </c>
      <c r="T12" s="46"/>
      <c r="U12" s="46">
        <v>259626608577</v>
      </c>
      <c r="V12" s="46"/>
      <c r="W12" s="46">
        <v>341789302069</v>
      </c>
      <c r="X12" s="25"/>
      <c r="Y12" s="21">
        <f t="shared" si="0"/>
        <v>0.80709327251452834</v>
      </c>
      <c r="Z12" s="12"/>
      <c r="AA12" s="5"/>
      <c r="AB12" s="5"/>
    </row>
    <row r="13" spans="1:28" ht="40.5" customHeight="1" x14ac:dyDescent="0.35">
      <c r="A13" s="44" t="s">
        <v>74</v>
      </c>
      <c r="B13" s="15"/>
      <c r="C13" s="46">
        <v>20500</v>
      </c>
      <c r="D13" s="46"/>
      <c r="E13" s="46">
        <v>217533689208</v>
      </c>
      <c r="F13" s="46"/>
      <c r="G13" s="46">
        <v>251847092393</v>
      </c>
      <c r="H13" s="75"/>
      <c r="I13" s="46">
        <v>18</v>
      </c>
      <c r="J13" s="46"/>
      <c r="K13" s="46">
        <v>227697868</v>
      </c>
      <c r="L13" s="46"/>
      <c r="M13" s="46">
        <v>0</v>
      </c>
      <c r="N13" s="46"/>
      <c r="O13" s="46">
        <v>0</v>
      </c>
      <c r="P13" s="46"/>
      <c r="Q13" s="46">
        <v>20513</v>
      </c>
      <c r="R13" s="46"/>
      <c r="S13" s="46">
        <v>12700000</v>
      </c>
      <c r="T13" s="46"/>
      <c r="U13" s="46">
        <v>217708326799</v>
      </c>
      <c r="V13" s="46"/>
      <c r="W13" s="46">
        <v>260202481880</v>
      </c>
      <c r="X13" s="25"/>
      <c r="Y13" s="21">
        <f t="shared" si="0"/>
        <v>0.61443606147314511</v>
      </c>
      <c r="Z13" s="12"/>
      <c r="AA13" s="5"/>
      <c r="AB13" s="5"/>
    </row>
    <row r="14" spans="1:28" ht="40.5" customHeight="1" x14ac:dyDescent="0.35">
      <c r="A14" s="44" t="s">
        <v>77</v>
      </c>
      <c r="B14" s="15"/>
      <c r="C14" s="46">
        <v>5000</v>
      </c>
      <c r="D14" s="45"/>
      <c r="E14" s="46">
        <v>65314618621</v>
      </c>
      <c r="F14" s="45"/>
      <c r="G14" s="46">
        <v>69916000000</v>
      </c>
      <c r="H14" s="74"/>
      <c r="I14" s="46">
        <v>8020</v>
      </c>
      <c r="J14" s="45"/>
      <c r="K14" s="46">
        <v>117289976691.02299</v>
      </c>
      <c r="L14" s="45"/>
      <c r="M14" s="46">
        <v>0</v>
      </c>
      <c r="N14" s="45"/>
      <c r="O14" s="46">
        <v>0</v>
      </c>
      <c r="P14" s="45"/>
      <c r="Q14" s="46">
        <v>13020</v>
      </c>
      <c r="R14" s="45"/>
      <c r="S14" s="46">
        <v>17669999</v>
      </c>
      <c r="T14" s="45"/>
      <c r="U14" s="46">
        <v>182604595312</v>
      </c>
      <c r="V14" s="45"/>
      <c r="W14" s="46">
        <v>229787310915</v>
      </c>
      <c r="X14" s="25"/>
      <c r="Y14" s="21">
        <f t="shared" si="0"/>
        <v>0.54261438736096057</v>
      </c>
      <c r="Z14" s="12"/>
      <c r="AA14" s="5"/>
      <c r="AB14" s="5"/>
    </row>
    <row r="15" spans="1:28" ht="40.5" customHeight="1" x14ac:dyDescent="0.35">
      <c r="A15" s="44" t="s">
        <v>78</v>
      </c>
      <c r="B15" s="15"/>
      <c r="C15" s="46">
        <v>5000</v>
      </c>
      <c r="D15" s="45"/>
      <c r="E15" s="46">
        <v>75308525037</v>
      </c>
      <c r="F15" s="45"/>
      <c r="G15" s="46">
        <v>75176729540</v>
      </c>
      <c r="H15" s="74"/>
      <c r="I15" s="46">
        <v>4500</v>
      </c>
      <c r="J15" s="45"/>
      <c r="K15" s="46">
        <v>73474514052.089996</v>
      </c>
      <c r="L15" s="45"/>
      <c r="M15" s="46">
        <v>0</v>
      </c>
      <c r="N15" s="45"/>
      <c r="O15" s="46">
        <v>0</v>
      </c>
      <c r="P15" s="45"/>
      <c r="Q15" s="46">
        <v>9500</v>
      </c>
      <c r="R15" s="45"/>
      <c r="S15" s="46">
        <v>17500000</v>
      </c>
      <c r="T15" s="45"/>
      <c r="U15" s="46">
        <v>148783039089</v>
      </c>
      <c r="V15" s="45"/>
      <c r="W15" s="46">
        <v>166050500000</v>
      </c>
      <c r="X15" s="25"/>
      <c r="Y15" s="21">
        <f t="shared" si="0"/>
        <v>0.39210777118067386</v>
      </c>
      <c r="Z15" s="12"/>
      <c r="AA15" s="5"/>
      <c r="AB15" s="5"/>
    </row>
    <row r="16" spans="1:28" ht="40.5" customHeight="1" x14ac:dyDescent="0.35">
      <c r="A16" s="44" t="s">
        <v>80</v>
      </c>
      <c r="B16" s="15"/>
      <c r="C16" s="46">
        <v>0</v>
      </c>
      <c r="D16" s="45"/>
      <c r="E16" s="46">
        <v>0</v>
      </c>
      <c r="F16" s="45"/>
      <c r="G16" s="46">
        <v>0</v>
      </c>
      <c r="H16" s="74"/>
      <c r="I16" s="46">
        <v>10000</v>
      </c>
      <c r="J16" s="45"/>
      <c r="K16" s="46">
        <v>148312640680</v>
      </c>
      <c r="L16" s="45"/>
      <c r="M16" s="46">
        <v>0</v>
      </c>
      <c r="N16" s="45"/>
      <c r="O16" s="46">
        <v>0</v>
      </c>
      <c r="P16" s="45"/>
      <c r="Q16" s="46">
        <v>10000</v>
      </c>
      <c r="R16" s="45"/>
      <c r="S16" s="46">
        <v>16100000</v>
      </c>
      <c r="T16" s="45"/>
      <c r="U16" s="46">
        <v>148312640680</v>
      </c>
      <c r="V16" s="45"/>
      <c r="W16" s="46">
        <v>160806800000</v>
      </c>
      <c r="X16" s="25"/>
      <c r="Y16" s="21">
        <f t="shared" si="0"/>
        <v>0.37972542051181052</v>
      </c>
      <c r="Z16" s="12"/>
      <c r="AA16" s="5"/>
      <c r="AB16" s="5"/>
    </row>
    <row r="17" spans="1:28" ht="40.5" customHeight="1" thickBot="1" x14ac:dyDescent="0.4">
      <c r="A17" s="44" t="s">
        <v>76</v>
      </c>
      <c r="B17" s="15"/>
      <c r="C17" s="50">
        <v>9270</v>
      </c>
      <c r="D17" s="46"/>
      <c r="E17" s="50">
        <v>74482207081</v>
      </c>
      <c r="F17" s="46"/>
      <c r="G17" s="50">
        <v>83329884000</v>
      </c>
      <c r="H17" s="75"/>
      <c r="I17" s="50">
        <v>6</v>
      </c>
      <c r="J17" s="46"/>
      <c r="K17" s="50">
        <v>45053994</v>
      </c>
      <c r="L17" s="46"/>
      <c r="M17" s="50">
        <v>0</v>
      </c>
      <c r="N17" s="46"/>
      <c r="O17" s="50">
        <v>0</v>
      </c>
      <c r="P17" s="46"/>
      <c r="Q17" s="50">
        <v>9259</v>
      </c>
      <c r="R17" s="46"/>
      <c r="S17" s="46">
        <v>9999996</v>
      </c>
      <c r="T17" s="46"/>
      <c r="U17" s="50">
        <v>74390676132</v>
      </c>
      <c r="V17" s="46"/>
      <c r="W17" s="50">
        <v>92478855008</v>
      </c>
      <c r="X17" s="25"/>
      <c r="Y17" s="31">
        <f t="shared" si="0"/>
        <v>0.21837740758701468</v>
      </c>
      <c r="Z17" s="12"/>
      <c r="AA17" s="5"/>
      <c r="AB17" s="5"/>
    </row>
    <row r="18" spans="1:28" ht="40.5" customHeight="1" thickBot="1" x14ac:dyDescent="0.25">
      <c r="A18" s="26"/>
      <c r="B18" s="27"/>
      <c r="C18" s="76">
        <f>SUM(C10:C17)</f>
        <v>1329225</v>
      </c>
      <c r="D18" s="74"/>
      <c r="E18" s="76">
        <f>SUM(E10:E17)</f>
        <v>19589208091205</v>
      </c>
      <c r="F18" s="77"/>
      <c r="G18" s="76">
        <f>SUM(G10:G17)</f>
        <v>35207209246533</v>
      </c>
      <c r="H18" s="78"/>
      <c r="I18" s="76">
        <f>SUM(I10:I17)</f>
        <v>231864</v>
      </c>
      <c r="J18" s="77"/>
      <c r="K18" s="76">
        <f>SUM(K10:K17)</f>
        <v>6723679027715.1133</v>
      </c>
      <c r="L18" s="77"/>
      <c r="M18" s="76">
        <f>SUM(M10:M17)</f>
        <v>-142179</v>
      </c>
      <c r="N18" s="77"/>
      <c r="O18" s="76">
        <f>SUM(O10:O17)</f>
        <v>-4359727415651</v>
      </c>
      <c r="P18" s="77"/>
      <c r="Q18" s="76">
        <f>SUM(Q10:Q17)</f>
        <v>1406845</v>
      </c>
      <c r="R18" s="77"/>
      <c r="S18" s="79"/>
      <c r="T18" s="77"/>
      <c r="U18" s="76">
        <f>SUM(U10:U17)</f>
        <v>23810784584033</v>
      </c>
      <c r="V18" s="77"/>
      <c r="W18" s="76">
        <f>SUM(W10:W17)</f>
        <v>42248209885105</v>
      </c>
      <c r="X18" s="20"/>
      <c r="Y18" s="29">
        <f>SUM(Y10:Y17)</f>
        <v>99.76393575702474</v>
      </c>
      <c r="AA18" s="5"/>
    </row>
    <row r="19" spans="1:28" ht="13.5" thickTop="1" x14ac:dyDescent="0.2">
      <c r="AA19" s="5"/>
    </row>
    <row r="20" spans="1:28" ht="27.75" hidden="1" x14ac:dyDescent="0.2">
      <c r="C20" s="46"/>
      <c r="D20" s="45"/>
      <c r="E20" s="46">
        <v>18263556508601</v>
      </c>
      <c r="F20" s="45"/>
      <c r="G20" s="46">
        <v>15479265891399</v>
      </c>
      <c r="H20" s="74"/>
      <c r="I20" s="46">
        <v>231864</v>
      </c>
      <c r="J20" s="45"/>
      <c r="K20" s="46">
        <v>6723679027715</v>
      </c>
      <c r="L20" s="45"/>
      <c r="M20" s="46">
        <v>-142179</v>
      </c>
      <c r="N20" s="45"/>
      <c r="O20" s="46">
        <v>-4359727415651</v>
      </c>
      <c r="P20" s="45"/>
      <c r="Q20" s="46">
        <v>1406845</v>
      </c>
      <c r="R20" s="45"/>
      <c r="S20" s="46"/>
      <c r="T20" s="45"/>
      <c r="U20" s="46">
        <v>22290279137133</v>
      </c>
      <c r="V20" s="45"/>
      <c r="W20" s="46">
        <v>18123311463123</v>
      </c>
      <c r="Y20" s="21">
        <v>95.43</v>
      </c>
      <c r="AA20" s="5"/>
    </row>
    <row r="21" spans="1:28" ht="27.75" hidden="1" x14ac:dyDescent="0.2">
      <c r="C21" s="46"/>
      <c r="D21" s="46"/>
      <c r="E21" s="46">
        <v>1325651582604</v>
      </c>
      <c r="F21" s="46"/>
      <c r="G21" s="46">
        <v>138735263929</v>
      </c>
      <c r="H21" s="46"/>
      <c r="I21" s="46">
        <f>I20-I18</f>
        <v>0</v>
      </c>
      <c r="J21" s="46"/>
      <c r="K21" s="46">
        <f>K20-K18</f>
        <v>-0.11328125</v>
      </c>
      <c r="L21" s="46"/>
      <c r="M21" s="46">
        <f>M20-M18</f>
        <v>0</v>
      </c>
      <c r="N21" s="46"/>
      <c r="O21" s="46">
        <f>O20-O18</f>
        <v>0</v>
      </c>
      <c r="P21" s="46"/>
      <c r="Q21" s="46">
        <f>Q20-Q18</f>
        <v>0</v>
      </c>
      <c r="R21" s="46"/>
      <c r="S21" s="46"/>
      <c r="T21" s="46"/>
      <c r="U21" s="46">
        <v>1520505446900</v>
      </c>
      <c r="V21" s="46"/>
      <c r="W21" s="46">
        <v>314113837949</v>
      </c>
      <c r="Y21" s="21">
        <v>4.33</v>
      </c>
    </row>
    <row r="22" spans="1:28" ht="27.75" hidden="1" x14ac:dyDescent="0.2">
      <c r="C22" s="46"/>
      <c r="D22" s="46"/>
      <c r="E22" s="46">
        <f>E20+E21</f>
        <v>19589208091205</v>
      </c>
      <c r="F22" s="46"/>
      <c r="G22" s="46">
        <f>G20+G21</f>
        <v>15618001155328</v>
      </c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>
        <f>SUM(U20:U21)</f>
        <v>23810784584033</v>
      </c>
      <c r="V22" s="46"/>
      <c r="W22" s="46">
        <f>SUM(W20:W21)</f>
        <v>18437425301072</v>
      </c>
      <c r="Y22" s="21">
        <f>SUM(Y20:Y21)</f>
        <v>99.76</v>
      </c>
    </row>
    <row r="23" spans="1:28" ht="27.75" hidden="1" x14ac:dyDescent="0.2">
      <c r="C23" s="46"/>
      <c r="D23" s="46"/>
      <c r="E23" s="46">
        <f>E22-E18</f>
        <v>0</v>
      </c>
      <c r="F23" s="46"/>
      <c r="G23" s="46">
        <f>E22+G22</f>
        <v>35207209246533</v>
      </c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>
        <f>U22-U18</f>
        <v>0</v>
      </c>
      <c r="V23" s="46"/>
      <c r="W23" s="46">
        <f>U22+W22</f>
        <v>42248209885105</v>
      </c>
      <c r="Y23" s="21">
        <f>Y22-Y18</f>
        <v>-3.9357570247346985E-3</v>
      </c>
    </row>
    <row r="24" spans="1:28" ht="27.75" hidden="1" x14ac:dyDescent="0.2">
      <c r="C24" s="46"/>
      <c r="D24" s="46"/>
      <c r="E24" s="46"/>
      <c r="F24" s="46"/>
      <c r="G24" s="46">
        <f>G23-G18</f>
        <v>0</v>
      </c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>
        <f>W23-W18</f>
        <v>0</v>
      </c>
    </row>
    <row r="25" spans="1:28" ht="27.75" x14ac:dyDescent="0.2"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</row>
    <row r="26" spans="1:28" ht="27.75" x14ac:dyDescent="0.2"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</row>
    <row r="27" spans="1:28" ht="27.75" x14ac:dyDescent="0.2"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</row>
  </sheetData>
  <sortState xmlns:xlrd2="http://schemas.microsoft.com/office/spreadsheetml/2017/richdata2" ref="A10:Y17">
    <sortCondition descending="1" ref="W10:W17"/>
  </sortState>
  <mergeCells count="20">
    <mergeCell ref="C8:C9"/>
    <mergeCell ref="A8:A9"/>
    <mergeCell ref="Q8:Q9"/>
    <mergeCell ref="C6:Y6"/>
    <mergeCell ref="I8:K8"/>
    <mergeCell ref="M8:O8"/>
    <mergeCell ref="C7:G7"/>
    <mergeCell ref="I7:O7"/>
    <mergeCell ref="Q7:Y7"/>
    <mergeCell ref="S8:S9"/>
    <mergeCell ref="U8:U9"/>
    <mergeCell ref="W8:W9"/>
    <mergeCell ref="Y8:Y9"/>
    <mergeCell ref="G8:G9"/>
    <mergeCell ref="E8:E9"/>
    <mergeCell ref="A4:Y4"/>
    <mergeCell ref="A5:Y5"/>
    <mergeCell ref="A1:Y1"/>
    <mergeCell ref="A2:Y2"/>
    <mergeCell ref="A3:Y3"/>
  </mergeCells>
  <pageMargins left="0.39" right="0.39" top="0.39" bottom="0.39" header="0" footer="0"/>
  <pageSetup scale="2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EEB02-E966-46AC-86B4-AFF2AC2FBA94}">
  <sheetPr>
    <pageSetUpPr fitToPage="1"/>
  </sheetPr>
  <dimension ref="A1:V17"/>
  <sheetViews>
    <sheetView rightToLeft="1" view="pageBreakPreview" zoomScale="68" zoomScaleNormal="100" zoomScaleSheetLayoutView="68" workbookViewId="0">
      <selection activeCell="I22" sqref="I22"/>
    </sheetView>
  </sheetViews>
  <sheetFormatPr defaultRowHeight="12.75" x14ac:dyDescent="0.2"/>
  <cols>
    <col min="1" max="1" width="112.140625" style="6" bestFit="1" customWidth="1"/>
    <col min="2" max="2" width="1.28515625" style="6" customWidth="1"/>
    <col min="3" max="3" width="15.28515625" style="6" bestFit="1" customWidth="1"/>
    <col min="4" max="4" width="1.28515625" style="6" customWidth="1"/>
    <col min="5" max="5" width="17.42578125" style="6" bestFit="1" customWidth="1"/>
    <col min="6" max="6" width="1.28515625" style="6" customWidth="1"/>
    <col min="7" max="7" width="16.28515625" style="6" bestFit="1" customWidth="1"/>
    <col min="8" max="8" width="1.28515625" style="6" customWidth="1"/>
    <col min="9" max="9" width="17.5703125" style="6" bestFit="1" customWidth="1"/>
    <col min="10" max="10" width="1.28515625" style="6" customWidth="1"/>
    <col min="11" max="11" width="17.42578125" style="6" bestFit="1" customWidth="1"/>
    <col min="12" max="12" width="1.28515625" style="6" customWidth="1"/>
    <col min="13" max="13" width="15.28515625" style="6" bestFit="1" customWidth="1"/>
    <col min="14" max="14" width="1.28515625" style="6" customWidth="1"/>
    <col min="15" max="15" width="17.42578125" style="6" bestFit="1" customWidth="1"/>
    <col min="16" max="16" width="1.28515625" style="6" customWidth="1"/>
    <col min="17" max="17" width="16.28515625" style="6" bestFit="1" customWidth="1"/>
    <col min="18" max="18" width="1.28515625" style="6" customWidth="1"/>
    <col min="19" max="19" width="17.5703125" style="6" bestFit="1" customWidth="1"/>
    <col min="20" max="20" width="1.28515625" style="6" customWidth="1"/>
    <col min="21" max="21" width="17.42578125" style="6" bestFit="1" customWidth="1"/>
    <col min="22" max="22" width="1.42578125" style="6" customWidth="1"/>
    <col min="23" max="23" width="0.28515625" style="6" customWidth="1"/>
    <col min="24" max="16384" width="9.140625" style="6"/>
  </cols>
  <sheetData>
    <row r="1" spans="1:22" ht="33.75" x14ac:dyDescent="0.2">
      <c r="A1" s="123" t="s">
        <v>53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34"/>
    </row>
    <row r="2" spans="1:22" ht="33.75" x14ac:dyDescent="0.2">
      <c r="A2" s="123" t="s">
        <v>0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34"/>
    </row>
    <row r="3" spans="1:22" ht="33.75" x14ac:dyDescent="0.2">
      <c r="A3" s="123" t="str">
        <f>'گواهی شمش'!A3:Y3</f>
        <v>به تاریخ 31 شهریور 1405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34"/>
    </row>
    <row r="4" spans="1:22" ht="33.75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4"/>
    </row>
    <row r="5" spans="1:22" ht="41.25" customHeight="1" x14ac:dyDescent="0.2">
      <c r="A5" s="124" t="s">
        <v>57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35"/>
    </row>
    <row r="6" spans="1:22" ht="41.25" customHeight="1" x14ac:dyDescent="0.85">
      <c r="A6" s="38"/>
      <c r="B6" s="38"/>
      <c r="C6" s="125" t="s">
        <v>48</v>
      </c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35"/>
    </row>
    <row r="7" spans="1:22" ht="45.75" customHeight="1" thickBot="1" x14ac:dyDescent="0.4">
      <c r="C7" s="122" t="str">
        <f>'گواهی شمش'!C7</f>
        <v>1405/05/31</v>
      </c>
      <c r="D7" s="122"/>
      <c r="E7" s="122"/>
      <c r="F7" s="122"/>
      <c r="G7" s="122"/>
      <c r="H7" s="122"/>
      <c r="I7" s="122"/>
      <c r="J7" s="122"/>
      <c r="K7" s="122"/>
      <c r="L7" s="37"/>
      <c r="M7" s="122" t="str">
        <f>'گواهی شمش'!Q7</f>
        <v>1405/06/31</v>
      </c>
      <c r="N7" s="122"/>
      <c r="O7" s="122"/>
      <c r="P7" s="122"/>
      <c r="Q7" s="122"/>
      <c r="R7" s="122"/>
      <c r="S7" s="122"/>
      <c r="T7" s="122"/>
      <c r="U7" s="122"/>
    </row>
    <row r="8" spans="1:22" ht="44.25" customHeight="1" thickBot="1" x14ac:dyDescent="0.4">
      <c r="A8" s="39" t="s">
        <v>49</v>
      </c>
      <c r="C8" s="40" t="s">
        <v>44</v>
      </c>
      <c r="D8" s="37"/>
      <c r="E8" s="40" t="s">
        <v>43</v>
      </c>
      <c r="F8" s="37"/>
      <c r="G8" s="40" t="s">
        <v>42</v>
      </c>
      <c r="H8" s="37"/>
      <c r="I8" s="40" t="s">
        <v>41</v>
      </c>
      <c r="J8" s="37"/>
      <c r="K8" s="40" t="s">
        <v>11</v>
      </c>
      <c r="L8" s="37"/>
      <c r="M8" s="40" t="s">
        <v>44</v>
      </c>
      <c r="N8" s="37"/>
      <c r="O8" s="40" t="s">
        <v>43</v>
      </c>
      <c r="P8" s="37"/>
      <c r="Q8" s="40" t="s">
        <v>42</v>
      </c>
      <c r="R8" s="37"/>
      <c r="S8" s="40" t="s">
        <v>41</v>
      </c>
      <c r="T8" s="37"/>
      <c r="U8" s="40" t="s">
        <v>11</v>
      </c>
    </row>
    <row r="9" spans="1:22" ht="40.5" customHeight="1" x14ac:dyDescent="0.2">
      <c r="A9" s="81" t="s">
        <v>94</v>
      </c>
      <c r="C9" s="82" t="s">
        <v>81</v>
      </c>
      <c r="D9" s="83"/>
      <c r="E9" s="82" t="s">
        <v>82</v>
      </c>
      <c r="F9" s="83"/>
      <c r="G9" s="84">
        <v>52070</v>
      </c>
      <c r="H9" s="83"/>
      <c r="I9" s="84">
        <f>18*1000000</f>
        <v>18000000</v>
      </c>
      <c r="J9" s="83"/>
      <c r="K9" s="82" t="s">
        <v>84</v>
      </c>
      <c r="L9" s="83"/>
      <c r="M9" s="82" t="s">
        <v>81</v>
      </c>
      <c r="N9" s="83"/>
      <c r="O9" s="82" t="s">
        <v>82</v>
      </c>
      <c r="P9" s="83"/>
      <c r="Q9" s="84">
        <v>40425</v>
      </c>
      <c r="R9" s="83"/>
      <c r="S9" s="84">
        <f>18*1000000</f>
        <v>18000000</v>
      </c>
      <c r="T9" s="83"/>
      <c r="U9" s="82" t="s">
        <v>84</v>
      </c>
    </row>
    <row r="10" spans="1:22" ht="40.5" customHeight="1" x14ac:dyDescent="0.2">
      <c r="A10" s="81" t="s">
        <v>95</v>
      </c>
      <c r="C10" s="82" t="s">
        <v>81</v>
      </c>
      <c r="D10" s="83"/>
      <c r="E10" s="82" t="s">
        <v>82</v>
      </c>
      <c r="F10" s="83"/>
      <c r="G10" s="84">
        <v>20500</v>
      </c>
      <c r="H10" s="83"/>
      <c r="I10" s="84">
        <f>20*1000000</f>
        <v>20000000</v>
      </c>
      <c r="J10" s="83"/>
      <c r="K10" s="82" t="s">
        <v>84</v>
      </c>
      <c r="L10" s="83"/>
      <c r="M10" s="82" t="s">
        <v>81</v>
      </c>
      <c r="N10" s="83"/>
      <c r="O10" s="82" t="s">
        <v>82</v>
      </c>
      <c r="P10" s="83"/>
      <c r="Q10" s="84">
        <v>20513</v>
      </c>
      <c r="R10" s="83"/>
      <c r="S10" s="84">
        <f>20*1000000</f>
        <v>20000000</v>
      </c>
      <c r="T10" s="83"/>
      <c r="U10" s="82" t="s">
        <v>84</v>
      </c>
    </row>
    <row r="11" spans="1:22" ht="40.5" customHeight="1" x14ac:dyDescent="0.2">
      <c r="A11" s="81" t="s">
        <v>96</v>
      </c>
      <c r="C11" s="82" t="s">
        <v>81</v>
      </c>
      <c r="D11" s="83"/>
      <c r="E11" s="82" t="s">
        <v>82</v>
      </c>
      <c r="F11" s="83"/>
      <c r="G11" s="84">
        <v>29385</v>
      </c>
      <c r="H11" s="83"/>
      <c r="I11" s="84">
        <f>22*1000000</f>
        <v>22000000</v>
      </c>
      <c r="J11" s="83"/>
      <c r="K11" s="82" t="s">
        <v>84</v>
      </c>
      <c r="L11" s="83"/>
      <c r="M11" s="82" t="s">
        <v>81</v>
      </c>
      <c r="N11" s="83"/>
      <c r="O11" s="82" t="s">
        <v>82</v>
      </c>
      <c r="P11" s="83"/>
      <c r="Q11" s="84">
        <v>29000</v>
      </c>
      <c r="R11" s="83"/>
      <c r="S11" s="84">
        <f>22*1000000</f>
        <v>22000000</v>
      </c>
      <c r="T11" s="83"/>
      <c r="U11" s="82" t="s">
        <v>84</v>
      </c>
    </row>
    <row r="12" spans="1:22" ht="40.5" customHeight="1" x14ac:dyDescent="0.2">
      <c r="A12" s="81" t="s">
        <v>97</v>
      </c>
      <c r="C12" s="82" t="s">
        <v>81</v>
      </c>
      <c r="D12" s="83"/>
      <c r="E12" s="82" t="s">
        <v>82</v>
      </c>
      <c r="F12" s="83"/>
      <c r="G12" s="84">
        <v>9270</v>
      </c>
      <c r="H12" s="83"/>
      <c r="I12" s="84">
        <f>24*1000000</f>
        <v>24000000</v>
      </c>
      <c r="J12" s="83"/>
      <c r="K12" s="82" t="s">
        <v>84</v>
      </c>
      <c r="L12" s="83"/>
      <c r="M12" s="82" t="s">
        <v>81</v>
      </c>
      <c r="N12" s="83"/>
      <c r="O12" s="82" t="s">
        <v>82</v>
      </c>
      <c r="P12" s="83"/>
      <c r="Q12" s="84">
        <v>9259</v>
      </c>
      <c r="R12" s="83"/>
      <c r="S12" s="84">
        <f>24*1000000</f>
        <v>24000000</v>
      </c>
      <c r="T12" s="83"/>
      <c r="U12" s="82" t="s">
        <v>84</v>
      </c>
    </row>
    <row r="13" spans="1:22" ht="40.5" customHeight="1" x14ac:dyDescent="0.2">
      <c r="A13" s="81" t="s">
        <v>98</v>
      </c>
      <c r="C13" s="82" t="s">
        <v>81</v>
      </c>
      <c r="D13" s="83"/>
      <c r="E13" s="82" t="s">
        <v>82</v>
      </c>
      <c r="F13" s="83"/>
      <c r="G13" s="84">
        <v>5000</v>
      </c>
      <c r="H13" s="83"/>
      <c r="I13" s="84">
        <f>18*1000000</f>
        <v>18000000</v>
      </c>
      <c r="J13" s="83"/>
      <c r="K13" s="82" t="s">
        <v>85</v>
      </c>
      <c r="L13" s="83"/>
      <c r="M13" s="82" t="s">
        <v>81</v>
      </c>
      <c r="N13" s="83"/>
      <c r="O13" s="82" t="s">
        <v>82</v>
      </c>
      <c r="P13" s="83"/>
      <c r="Q13" s="84">
        <v>13020</v>
      </c>
      <c r="R13" s="83"/>
      <c r="S13" s="84">
        <f>18*1000000</f>
        <v>18000000</v>
      </c>
      <c r="T13" s="83"/>
      <c r="U13" s="82" t="s">
        <v>85</v>
      </c>
    </row>
    <row r="14" spans="1:22" ht="40.5" customHeight="1" x14ac:dyDescent="0.2">
      <c r="A14" s="81" t="s">
        <v>99</v>
      </c>
      <c r="C14" s="82" t="s">
        <v>81</v>
      </c>
      <c r="D14" s="83"/>
      <c r="E14" s="82" t="s">
        <v>82</v>
      </c>
      <c r="F14" s="83"/>
      <c r="G14" s="84">
        <v>5000</v>
      </c>
      <c r="H14" s="83"/>
      <c r="I14" s="84">
        <f>20*1000000</f>
        <v>20000000</v>
      </c>
      <c r="J14" s="83"/>
      <c r="K14" s="82" t="s">
        <v>86</v>
      </c>
      <c r="L14" s="83"/>
      <c r="M14" s="82" t="s">
        <v>81</v>
      </c>
      <c r="N14" s="83"/>
      <c r="O14" s="82" t="s">
        <v>82</v>
      </c>
      <c r="P14" s="83"/>
      <c r="Q14" s="84">
        <v>9500</v>
      </c>
      <c r="R14" s="83"/>
      <c r="S14" s="84">
        <f>20*1000000</f>
        <v>20000000</v>
      </c>
      <c r="T14" s="83"/>
      <c r="U14" s="82" t="s">
        <v>86</v>
      </c>
    </row>
    <row r="15" spans="1:22" ht="40.5" customHeight="1" x14ac:dyDescent="0.2">
      <c r="A15" s="81" t="s">
        <v>100</v>
      </c>
      <c r="C15" s="82" t="s">
        <v>81</v>
      </c>
      <c r="D15" s="83"/>
      <c r="E15" s="82" t="s">
        <v>83</v>
      </c>
      <c r="F15" s="83"/>
      <c r="G15" s="84">
        <v>0</v>
      </c>
      <c r="H15" s="83"/>
      <c r="I15" s="84">
        <v>0</v>
      </c>
      <c r="J15" s="83"/>
      <c r="K15" s="82" t="s">
        <v>83</v>
      </c>
      <c r="L15" s="83"/>
      <c r="M15" s="82" t="s">
        <v>81</v>
      </c>
      <c r="N15" s="83"/>
      <c r="O15" s="82" t="s">
        <v>82</v>
      </c>
      <c r="P15" s="83"/>
      <c r="Q15" s="84">
        <v>10000</v>
      </c>
      <c r="R15" s="83"/>
      <c r="S15" s="84">
        <f>22*1000000</f>
        <v>22000000</v>
      </c>
      <c r="T15" s="83"/>
      <c r="U15" s="82" t="s">
        <v>86</v>
      </c>
    </row>
    <row r="17" spans="17:17" x14ac:dyDescent="0.2">
      <c r="Q17" s="11"/>
    </row>
  </sheetData>
  <mergeCells count="7">
    <mergeCell ref="C7:K7"/>
    <mergeCell ref="M7:U7"/>
    <mergeCell ref="A1:U1"/>
    <mergeCell ref="A2:U2"/>
    <mergeCell ref="A3:U3"/>
    <mergeCell ref="A5:U5"/>
    <mergeCell ref="C6:U6"/>
  </mergeCells>
  <pageMargins left="0.39" right="0.39" top="0.39" bottom="0.39" header="0" footer="0"/>
  <pageSetup paperSize="9" scale="4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20"/>
  <sheetViews>
    <sheetView rightToLeft="1" view="pageBreakPreview" zoomScale="66" zoomScaleNormal="100" zoomScaleSheetLayoutView="66" workbookViewId="0">
      <selection activeCell="K10" sqref="K10"/>
    </sheetView>
  </sheetViews>
  <sheetFormatPr defaultRowHeight="12.75" x14ac:dyDescent="0.2"/>
  <cols>
    <col min="1" max="1" width="52.140625" bestFit="1" customWidth="1"/>
    <col min="2" max="2" width="1.28515625" customWidth="1"/>
    <col min="3" max="3" width="31.5703125" customWidth="1"/>
    <col min="4" max="4" width="1.28515625" customWidth="1"/>
    <col min="5" max="5" width="30.28515625" bestFit="1" customWidth="1"/>
    <col min="6" max="6" width="1.28515625" customWidth="1"/>
    <col min="7" max="7" width="31.28515625" bestFit="1" customWidth="1"/>
    <col min="8" max="8" width="1.28515625" customWidth="1"/>
    <col min="9" max="9" width="31" customWidth="1"/>
    <col min="10" max="10" width="1.28515625" customWidth="1"/>
    <col min="11" max="11" width="32" bestFit="1" customWidth="1"/>
    <col min="12" max="12" width="1.42578125" customWidth="1"/>
    <col min="13" max="13" width="23" hidden="1" customWidth="1"/>
  </cols>
  <sheetData>
    <row r="1" spans="1:13" ht="39.75" customHeight="1" x14ac:dyDescent="0.2">
      <c r="A1" s="107" t="str">
        <f>'گواهی شمش'!A1</f>
        <v>صندوق سرمایه‌گذاری کالایی درفش دماوند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</row>
    <row r="2" spans="1:13" ht="39.75" customHeight="1" x14ac:dyDescent="0.2">
      <c r="A2" s="107" t="s">
        <v>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3" ht="39.75" customHeight="1" x14ac:dyDescent="0.2">
      <c r="A3" s="107" t="str">
        <f>'گواهی شمش'!A3</f>
        <v>به تاریخ 31 شهریور 1405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</row>
    <row r="4" spans="1:13" ht="39.75" customHeight="1" x14ac:dyDescent="0.2"/>
    <row r="5" spans="1:13" ht="39.75" customHeight="1" x14ac:dyDescent="0.2">
      <c r="A5" s="106" t="s">
        <v>34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</row>
    <row r="6" spans="1:13" ht="39.75" customHeight="1" x14ac:dyDescent="0.2">
      <c r="A6" s="14"/>
      <c r="B6" s="14"/>
      <c r="C6" s="126" t="s">
        <v>48</v>
      </c>
      <c r="D6" s="126"/>
      <c r="E6" s="126"/>
      <c r="F6" s="126"/>
      <c r="G6" s="126"/>
      <c r="H6" s="126"/>
      <c r="I6" s="126"/>
      <c r="J6" s="126"/>
      <c r="K6" s="126"/>
    </row>
    <row r="7" spans="1:13" ht="39.75" customHeight="1" thickBot="1" x14ac:dyDescent="0.4">
      <c r="C7" s="69" t="str">
        <f>'گواهی شمش'!C7</f>
        <v>1405/05/31</v>
      </c>
      <c r="D7" s="16"/>
      <c r="E7" s="117" t="s">
        <v>1</v>
      </c>
      <c r="F7" s="117"/>
      <c r="G7" s="117"/>
      <c r="H7" s="16"/>
      <c r="I7" s="117" t="str">
        <f>'گواهی شمش'!Q7</f>
        <v>1405/06/31</v>
      </c>
      <c r="J7" s="117"/>
      <c r="K7" s="117"/>
    </row>
    <row r="8" spans="1:13" ht="39.75" customHeight="1" thickBot="1" x14ac:dyDescent="0.4">
      <c r="A8" s="41" t="s">
        <v>58</v>
      </c>
      <c r="C8" s="28" t="s">
        <v>12</v>
      </c>
      <c r="D8" s="16"/>
      <c r="E8" s="28" t="s">
        <v>13</v>
      </c>
      <c r="F8" s="16"/>
      <c r="G8" s="28" t="s">
        <v>14</v>
      </c>
      <c r="H8" s="16"/>
      <c r="I8" s="28" t="s">
        <v>12</v>
      </c>
      <c r="J8" s="16"/>
      <c r="K8" s="28" t="s">
        <v>9</v>
      </c>
      <c r="M8" s="87">
        <f>'گواهی شمش'!AA9</f>
        <v>42348178792786</v>
      </c>
    </row>
    <row r="9" spans="1:13" ht="39.75" customHeight="1" x14ac:dyDescent="0.2">
      <c r="A9" s="43" t="s">
        <v>101</v>
      </c>
      <c r="C9" s="86">
        <v>1345867159</v>
      </c>
      <c r="D9" s="45"/>
      <c r="E9" s="86">
        <v>7126760715326</v>
      </c>
      <c r="F9" s="45"/>
      <c r="G9" s="86">
        <v>-7128105390000</v>
      </c>
      <c r="H9" s="45"/>
      <c r="I9" s="46">
        <f>C9+E9+G9</f>
        <v>1192485</v>
      </c>
      <c r="J9" s="25"/>
      <c r="K9" s="21">
        <f>I9/$M$8*100</f>
        <v>2.8159062183876945E-6</v>
      </c>
    </row>
    <row r="10" spans="1:13" ht="39.75" customHeight="1" thickBot="1" x14ac:dyDescent="0.25">
      <c r="A10" s="44" t="s">
        <v>102</v>
      </c>
      <c r="C10" s="50">
        <v>8661913</v>
      </c>
      <c r="D10" s="45"/>
      <c r="E10" s="50">
        <v>3583169121772</v>
      </c>
      <c r="F10" s="45"/>
      <c r="G10" s="50">
        <v>-3581443157831</v>
      </c>
      <c r="H10" s="45"/>
      <c r="I10" s="50">
        <f>C10+E10+G10</f>
        <v>1734625854</v>
      </c>
      <c r="J10" s="25"/>
      <c r="K10" s="31">
        <f>I10/$M$8*100</f>
        <v>4.0961049647204499E-3</v>
      </c>
    </row>
    <row r="11" spans="1:13" ht="39.75" customHeight="1" thickBot="1" x14ac:dyDescent="0.25">
      <c r="A11" s="4"/>
      <c r="C11" s="47">
        <f>SUM(C9:C10)</f>
        <v>1354529072</v>
      </c>
      <c r="D11" s="45"/>
      <c r="E11" s="47">
        <f>SUM(E9:E10)</f>
        <v>10709929837098</v>
      </c>
      <c r="F11" s="45"/>
      <c r="G11" s="47">
        <f>SUM(G9:G10)</f>
        <v>-10709548547831</v>
      </c>
      <c r="H11" s="45"/>
      <c r="I11" s="48">
        <f>SUM(I9:I10)</f>
        <v>1735818339</v>
      </c>
      <c r="J11" s="25"/>
      <c r="K11" s="85">
        <f>SUM(K9:K10)</f>
        <v>4.0989208709388374E-3</v>
      </c>
    </row>
    <row r="12" spans="1:13" ht="13.5" thickTop="1" x14ac:dyDescent="0.2">
      <c r="G12" s="5"/>
      <c r="I12" s="5"/>
    </row>
    <row r="13" spans="1:13" ht="27.75" hidden="1" x14ac:dyDescent="0.2">
      <c r="C13" s="54">
        <v>1354529072</v>
      </c>
      <c r="D13" s="25"/>
      <c r="E13" s="54">
        <v>10709929837098</v>
      </c>
      <c r="F13" s="25"/>
      <c r="G13" s="86">
        <v>-10709548547831</v>
      </c>
      <c r="H13" s="45"/>
      <c r="I13" s="46">
        <f>C13+E13+G13</f>
        <v>1735818339</v>
      </c>
      <c r="J13" s="25"/>
      <c r="K13" s="21">
        <v>0</v>
      </c>
    </row>
    <row r="14" spans="1:13" ht="27.75" hidden="1" x14ac:dyDescent="0.2">
      <c r="C14" s="54">
        <f>C13-C11</f>
        <v>0</v>
      </c>
      <c r="D14" s="25"/>
      <c r="E14" s="54">
        <f>E13-E11</f>
        <v>0</v>
      </c>
      <c r="F14" s="25"/>
      <c r="G14" s="54">
        <f>G13-G11</f>
        <v>0</v>
      </c>
      <c r="H14" s="45"/>
      <c r="I14" s="46">
        <f>I13-I11</f>
        <v>0</v>
      </c>
      <c r="J14" s="25"/>
      <c r="K14" s="21">
        <f>K13-K11</f>
        <v>-4.0989208709388374E-3</v>
      </c>
    </row>
    <row r="15" spans="1:13" ht="27.75" x14ac:dyDescent="0.2">
      <c r="C15" s="54"/>
      <c r="D15" s="25"/>
      <c r="E15" s="54"/>
      <c r="F15" s="25"/>
      <c r="G15" s="54"/>
      <c r="H15" s="45"/>
      <c r="I15" s="46"/>
      <c r="J15" s="25"/>
      <c r="K15" s="21"/>
    </row>
    <row r="16" spans="1:13" ht="27.75" x14ac:dyDescent="0.2">
      <c r="C16" s="54"/>
      <c r="D16" s="25"/>
      <c r="E16" s="54"/>
      <c r="F16" s="25"/>
      <c r="G16" s="54"/>
      <c r="H16" s="45"/>
      <c r="I16" s="46"/>
      <c r="J16" s="25"/>
      <c r="K16" s="21"/>
    </row>
    <row r="17" spans="3:11" ht="27.75" x14ac:dyDescent="0.2">
      <c r="C17" s="54"/>
      <c r="D17" s="25"/>
      <c r="E17" s="54"/>
      <c r="F17" s="25"/>
      <c r="G17" s="54"/>
      <c r="H17" s="45"/>
      <c r="I17" s="46"/>
      <c r="J17" s="25"/>
      <c r="K17" s="21"/>
    </row>
    <row r="18" spans="3:11" ht="27.75" x14ac:dyDescent="0.2">
      <c r="C18" s="54"/>
      <c r="D18" s="25"/>
      <c r="E18" s="54"/>
      <c r="F18" s="25"/>
      <c r="G18" s="54"/>
      <c r="H18" s="45"/>
      <c r="I18" s="46"/>
      <c r="J18" s="25"/>
    </row>
    <row r="19" spans="3:11" ht="27.75" x14ac:dyDescent="0.2">
      <c r="C19" s="54"/>
      <c r="D19" s="25"/>
      <c r="E19" s="54"/>
      <c r="F19" s="25"/>
      <c r="G19" s="54"/>
      <c r="H19" s="45"/>
      <c r="I19" s="46"/>
      <c r="J19" s="25"/>
    </row>
    <row r="20" spans="3:11" ht="27.75" x14ac:dyDescent="0.2">
      <c r="C20" s="54"/>
      <c r="D20" s="25"/>
      <c r="E20" s="54"/>
      <c r="F20" s="25"/>
      <c r="G20" s="54"/>
      <c r="H20" s="45"/>
      <c r="I20" s="46"/>
      <c r="J20" s="25"/>
    </row>
  </sheetData>
  <mergeCells count="7">
    <mergeCell ref="A5:K5"/>
    <mergeCell ref="E7:G7"/>
    <mergeCell ref="I7:K7"/>
    <mergeCell ref="A1:K1"/>
    <mergeCell ref="A2:K2"/>
    <mergeCell ref="A3:K3"/>
    <mergeCell ref="C6:K6"/>
  </mergeCells>
  <pageMargins left="0.39" right="0.39" top="0.39" bottom="0.39" header="0" footer="0"/>
  <pageSetup scale="6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8"/>
  <sheetViews>
    <sheetView rightToLeft="1" view="pageBreakPreview" zoomScaleNormal="100" zoomScaleSheetLayoutView="100" workbookViewId="0">
      <selection activeCell="K9" sqref="K9"/>
    </sheetView>
  </sheetViews>
  <sheetFormatPr defaultRowHeight="15.75" x14ac:dyDescent="0.4"/>
  <cols>
    <col min="1" max="1" width="88.28515625" style="138" bestFit="1" customWidth="1"/>
    <col min="2" max="2" width="1.42578125" style="138" customWidth="1"/>
    <col min="3" max="3" width="26.5703125" style="138" customWidth="1"/>
    <col min="4" max="4" width="1.42578125" style="138" customWidth="1"/>
    <col min="5" max="5" width="33" style="139" customWidth="1"/>
    <col min="6" max="6" width="1.42578125" style="138" customWidth="1"/>
    <col min="7" max="7" width="30.85546875" style="138" customWidth="1"/>
    <col min="8" max="8" width="1.42578125" style="138" customWidth="1"/>
    <col min="9" max="9" width="36.7109375" style="138" customWidth="1"/>
    <col min="10" max="10" width="1.42578125" style="138" customWidth="1"/>
    <col min="11" max="12" width="18" style="138" bestFit="1" customWidth="1"/>
    <col min="13" max="16384" width="9.140625" style="138"/>
  </cols>
  <sheetData>
    <row r="1" spans="1:12" ht="39.75" customHeight="1" x14ac:dyDescent="0.4">
      <c r="A1" s="107" t="str">
        <f>'گواهی شمش'!A1</f>
        <v>صندوق سرمایه‌گذاری کالایی درفش دماوند</v>
      </c>
      <c r="B1" s="107"/>
      <c r="C1" s="107"/>
      <c r="D1" s="107"/>
      <c r="E1" s="107"/>
      <c r="F1" s="107"/>
      <c r="G1" s="107"/>
      <c r="H1" s="107"/>
      <c r="I1" s="107"/>
    </row>
    <row r="2" spans="1:12" ht="39.75" customHeight="1" x14ac:dyDescent="0.4">
      <c r="A2" s="107" t="s">
        <v>15</v>
      </c>
      <c r="B2" s="107"/>
      <c r="C2" s="107"/>
      <c r="D2" s="107"/>
      <c r="E2" s="107"/>
      <c r="F2" s="107"/>
      <c r="G2" s="107"/>
      <c r="H2" s="107"/>
      <c r="I2" s="107"/>
    </row>
    <row r="3" spans="1:12" ht="39.75" customHeight="1" x14ac:dyDescent="0.4">
      <c r="A3" s="107" t="s">
        <v>59</v>
      </c>
      <c r="B3" s="107"/>
      <c r="C3" s="107"/>
      <c r="D3" s="107"/>
      <c r="E3" s="107"/>
      <c r="F3" s="107"/>
      <c r="G3" s="107"/>
      <c r="H3" s="107"/>
      <c r="I3" s="107"/>
    </row>
    <row r="4" spans="1:12" ht="39.75" customHeight="1" x14ac:dyDescent="0.4"/>
    <row r="5" spans="1:12" ht="39.75" customHeight="1" x14ac:dyDescent="0.4">
      <c r="A5" s="106" t="s">
        <v>50</v>
      </c>
      <c r="B5" s="106"/>
      <c r="C5" s="106"/>
      <c r="D5" s="106"/>
      <c r="E5" s="106"/>
      <c r="F5" s="106"/>
      <c r="G5" s="106"/>
      <c r="H5" s="106"/>
      <c r="I5" s="106"/>
    </row>
    <row r="6" spans="1:12" ht="39.75" customHeight="1" x14ac:dyDescent="0.4">
      <c r="C6" s="144" t="str">
        <f>'گواهی شمش'!C6</f>
        <v>(مبالغ به ریال)</v>
      </c>
      <c r="D6" s="144"/>
      <c r="E6" s="144"/>
      <c r="F6" s="144"/>
      <c r="G6" s="144"/>
      <c r="H6" s="144"/>
      <c r="I6" s="144"/>
    </row>
    <row r="7" spans="1:12" ht="39.75" customHeight="1" thickBot="1" x14ac:dyDescent="0.8">
      <c r="A7" s="51" t="s">
        <v>16</v>
      </c>
      <c r="B7" s="140"/>
      <c r="C7" s="28" t="s">
        <v>17</v>
      </c>
      <c r="D7" s="140"/>
      <c r="E7" s="69" t="s">
        <v>12</v>
      </c>
      <c r="F7" s="140"/>
      <c r="G7" s="28" t="s">
        <v>18</v>
      </c>
      <c r="H7" s="140"/>
      <c r="I7" s="28" t="s">
        <v>52</v>
      </c>
    </row>
    <row r="8" spans="1:12" ht="39.75" customHeight="1" x14ac:dyDescent="0.4">
      <c r="A8" s="55" t="s">
        <v>62</v>
      </c>
      <c r="B8" s="141"/>
      <c r="C8" s="53" t="s">
        <v>19</v>
      </c>
      <c r="D8" s="142"/>
      <c r="E8" s="46">
        <f>'درآمد سرمایه گذاری در گواهی'!S32</f>
        <v>21260936369043</v>
      </c>
      <c r="F8" s="142"/>
      <c r="G8" s="54">
        <f>E8/E11*100</f>
        <v>99.999453207006908</v>
      </c>
      <c r="H8" s="142"/>
      <c r="I8" s="21">
        <f>E8/35221920536640*100</f>
        <v>60.36279693188812</v>
      </c>
      <c r="K8" s="143"/>
      <c r="L8" s="143"/>
    </row>
    <row r="9" spans="1:12" ht="39.75" customHeight="1" x14ac:dyDescent="0.4">
      <c r="A9" s="55" t="s">
        <v>51</v>
      </c>
      <c r="B9" s="141"/>
      <c r="C9" s="53" t="s">
        <v>20</v>
      </c>
      <c r="D9" s="142"/>
      <c r="E9" s="46">
        <f>'درآمد سپرده بانکی'!G13</f>
        <v>120493441</v>
      </c>
      <c r="F9" s="142"/>
      <c r="G9" s="21">
        <f>E9/E11*100</f>
        <v>5.6673318643552819E-4</v>
      </c>
      <c r="H9" s="142"/>
      <c r="I9" s="21">
        <f t="shared" ref="I9:I10" si="0">E9/35221920536640*100</f>
        <v>3.4209787304089606E-4</v>
      </c>
      <c r="K9" s="143"/>
      <c r="L9" s="143"/>
    </row>
    <row r="10" spans="1:12" ht="39.75" customHeight="1" thickBot="1" x14ac:dyDescent="0.45">
      <c r="A10" s="55" t="s">
        <v>36</v>
      </c>
      <c r="B10" s="141"/>
      <c r="C10" s="53" t="s">
        <v>37</v>
      </c>
      <c r="D10" s="142"/>
      <c r="E10" s="50">
        <f>'سایر درآمدها'!E9</f>
        <v>-4239495</v>
      </c>
      <c r="F10" s="142"/>
      <c r="G10" s="31">
        <f>E10/E11*100</f>
        <v>-1.994019334403015E-5</v>
      </c>
      <c r="H10" s="142"/>
      <c r="I10" s="31">
        <f t="shared" si="0"/>
        <v>-1.2036524230953897E-5</v>
      </c>
      <c r="K10" s="139"/>
      <c r="L10" s="139"/>
    </row>
    <row r="11" spans="1:12" ht="39.75" customHeight="1" thickBot="1" x14ac:dyDescent="0.45">
      <c r="A11" s="4"/>
      <c r="B11" s="141"/>
      <c r="C11" s="2"/>
      <c r="D11" s="141"/>
      <c r="E11" s="76">
        <f>SUM(E8:E10)</f>
        <v>21261052622989</v>
      </c>
      <c r="F11" s="63"/>
      <c r="G11" s="105">
        <f>SUM(G8:G10)</f>
        <v>100</v>
      </c>
      <c r="H11" s="63"/>
      <c r="I11" s="29">
        <f>SUM(I8:I10)</f>
        <v>60.363126993236925</v>
      </c>
      <c r="K11" s="143"/>
    </row>
    <row r="12" spans="1:12" ht="16.5" thickTop="1" x14ac:dyDescent="0.4">
      <c r="K12" s="143"/>
    </row>
    <row r="13" spans="1:12" ht="27.75" hidden="1" x14ac:dyDescent="0.4">
      <c r="E13" s="46">
        <v>21261052622989</v>
      </c>
      <c r="K13" s="143"/>
    </row>
    <row r="14" spans="1:12" ht="27.75" hidden="1" x14ac:dyDescent="0.4">
      <c r="E14" s="46">
        <f>E13-E11</f>
        <v>0</v>
      </c>
      <c r="K14" s="143"/>
      <c r="L14" s="143"/>
    </row>
    <row r="15" spans="1:12" x14ac:dyDescent="0.4">
      <c r="K15" s="143"/>
      <c r="L15" s="143"/>
    </row>
    <row r="16" spans="1:12" x14ac:dyDescent="0.4">
      <c r="K16" s="143"/>
    </row>
    <row r="17" spans="11:11" x14ac:dyDescent="0.4">
      <c r="K17" s="143"/>
    </row>
    <row r="18" spans="11:11" x14ac:dyDescent="0.4">
      <c r="K18" s="143"/>
    </row>
  </sheetData>
  <mergeCells count="5">
    <mergeCell ref="A5:I5"/>
    <mergeCell ref="A1:I1"/>
    <mergeCell ref="A2:I2"/>
    <mergeCell ref="A3:I3"/>
    <mergeCell ref="C6:I6"/>
  </mergeCells>
  <pageMargins left="0.39" right="0.39" top="0.39" bottom="0.39" header="0" footer="0"/>
  <pageSetup scale="5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40"/>
  <sheetViews>
    <sheetView rightToLeft="1" view="pageBreakPreview" zoomScale="64" zoomScaleNormal="100" zoomScaleSheetLayoutView="64" workbookViewId="0">
      <selection activeCell="A34" sqref="A34:XFD37"/>
    </sheetView>
  </sheetViews>
  <sheetFormatPr defaultRowHeight="12.75" x14ac:dyDescent="0.2"/>
  <cols>
    <col min="1" max="1" width="103.7109375" bestFit="1" customWidth="1"/>
    <col min="2" max="2" width="1.28515625" customWidth="1"/>
    <col min="3" max="3" width="24.28515625" style="3" bestFit="1" customWidth="1"/>
    <col min="4" max="4" width="1.28515625" style="3" customWidth="1"/>
    <col min="5" max="5" width="28" style="3" bestFit="1" customWidth="1"/>
    <col min="6" max="6" width="1.28515625" style="3" customWidth="1"/>
    <col min="7" max="7" width="28.5703125" style="3" bestFit="1" customWidth="1"/>
    <col min="8" max="8" width="1.28515625" style="3" customWidth="1"/>
    <col min="9" max="9" width="28" style="3" bestFit="1" customWidth="1"/>
    <col min="10" max="10" width="1.28515625" style="3" customWidth="1"/>
    <col min="11" max="11" width="29.28515625" style="3" bestFit="1" customWidth="1"/>
    <col min="12" max="12" width="1.28515625" style="3" customWidth="1"/>
    <col min="13" max="13" width="24.28515625" style="3" bestFit="1" customWidth="1"/>
    <col min="14" max="14" width="1.28515625" style="3" customWidth="1"/>
    <col min="15" max="15" width="29.7109375" style="3" bestFit="1" customWidth="1"/>
    <col min="16" max="16" width="1.28515625" style="3" customWidth="1"/>
    <col min="17" max="17" width="29" style="3" bestFit="1" customWidth="1"/>
    <col min="18" max="18" width="1.28515625" style="3" customWidth="1"/>
    <col min="19" max="19" width="31.42578125" style="3" bestFit="1" customWidth="1"/>
    <col min="20" max="20" width="1.28515625" style="3" customWidth="1"/>
    <col min="21" max="21" width="29.28515625" style="3" bestFit="1" customWidth="1"/>
    <col min="22" max="22" width="0.28515625" customWidth="1"/>
    <col min="23" max="23" width="1.42578125" customWidth="1"/>
  </cols>
  <sheetData>
    <row r="1" spans="1:21" ht="39.75" customHeight="1" x14ac:dyDescent="0.2">
      <c r="A1" s="107" t="str">
        <f>'گواهی شمش'!A1</f>
        <v>صندوق سرمایه‌گذاری کالایی درفش دماوند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</row>
    <row r="2" spans="1:21" ht="39.75" customHeight="1" x14ac:dyDescent="0.2">
      <c r="A2" s="107" t="s">
        <v>15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</row>
    <row r="3" spans="1:21" ht="39.75" customHeight="1" x14ac:dyDescent="0.2">
      <c r="A3" s="107" t="str">
        <f>درآمد!A3</f>
        <v>یک ماهه منتهی به 31 شهریور 1405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</row>
    <row r="4" spans="1:21" ht="39.75" customHeight="1" x14ac:dyDescent="0.2"/>
    <row r="5" spans="1:21" ht="39.75" customHeight="1" x14ac:dyDescent="0.2">
      <c r="A5" s="106" t="s">
        <v>66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</row>
    <row r="6" spans="1:21" ht="39.75" customHeight="1" x14ac:dyDescent="0.2">
      <c r="A6" s="14"/>
      <c r="B6" s="14"/>
      <c r="C6" s="115" t="s">
        <v>48</v>
      </c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</row>
    <row r="7" spans="1:21" ht="39.75" customHeight="1" thickBot="1" x14ac:dyDescent="0.25">
      <c r="C7" s="117" t="s">
        <v>60</v>
      </c>
      <c r="D7" s="117"/>
      <c r="E7" s="117"/>
      <c r="F7" s="117"/>
      <c r="G7" s="117"/>
      <c r="H7" s="117"/>
      <c r="I7" s="117"/>
      <c r="J7" s="117"/>
      <c r="K7" s="117"/>
      <c r="L7" s="57"/>
      <c r="M7" s="117" t="s">
        <v>61</v>
      </c>
      <c r="N7" s="117"/>
      <c r="O7" s="117"/>
      <c r="P7" s="117"/>
      <c r="Q7" s="117"/>
      <c r="R7" s="117"/>
      <c r="S7" s="117"/>
      <c r="T7" s="117"/>
      <c r="U7" s="117"/>
    </row>
    <row r="8" spans="1:21" ht="39.75" customHeight="1" thickBot="1" x14ac:dyDescent="0.9">
      <c r="A8" s="127"/>
      <c r="B8" s="59"/>
      <c r="C8" s="13" t="s">
        <v>21</v>
      </c>
      <c r="D8" s="13"/>
      <c r="E8" s="13" t="s">
        <v>22</v>
      </c>
      <c r="F8" s="13"/>
      <c r="G8" s="13" t="s">
        <v>23</v>
      </c>
      <c r="H8" s="13"/>
      <c r="I8" s="117" t="s">
        <v>10</v>
      </c>
      <c r="J8" s="117"/>
      <c r="K8" s="117"/>
      <c r="L8" s="13"/>
      <c r="M8" s="13" t="s">
        <v>21</v>
      </c>
      <c r="N8" s="13"/>
      <c r="O8" s="13" t="s">
        <v>22</v>
      </c>
      <c r="P8" s="13"/>
      <c r="Q8" s="13" t="s">
        <v>23</v>
      </c>
      <c r="R8" s="13"/>
      <c r="S8" s="117" t="s">
        <v>10</v>
      </c>
      <c r="T8" s="117"/>
      <c r="U8" s="117"/>
    </row>
    <row r="9" spans="1:21" ht="39.75" customHeight="1" thickBot="1" x14ac:dyDescent="0.9">
      <c r="A9" s="128"/>
      <c r="B9" s="59"/>
      <c r="C9" s="28" t="s">
        <v>63</v>
      </c>
      <c r="D9" s="13"/>
      <c r="E9" s="28" t="s">
        <v>64</v>
      </c>
      <c r="F9" s="13"/>
      <c r="G9" s="28" t="s">
        <v>65</v>
      </c>
      <c r="H9" s="13"/>
      <c r="I9" s="28" t="s">
        <v>12</v>
      </c>
      <c r="J9" s="13"/>
      <c r="K9" s="28" t="s">
        <v>18</v>
      </c>
      <c r="L9" s="13"/>
      <c r="M9" s="60" t="s">
        <v>63</v>
      </c>
      <c r="N9" s="18"/>
      <c r="O9" s="60" t="s">
        <v>64</v>
      </c>
      <c r="P9" s="18"/>
      <c r="Q9" s="60" t="s">
        <v>65</v>
      </c>
      <c r="R9" s="13"/>
      <c r="S9" s="28" t="s">
        <v>12</v>
      </c>
      <c r="T9" s="13"/>
      <c r="U9" s="28" t="s">
        <v>18</v>
      </c>
    </row>
    <row r="10" spans="1:21" ht="39.75" customHeight="1" x14ac:dyDescent="0.2">
      <c r="A10" s="42" t="s">
        <v>87</v>
      </c>
      <c r="C10" s="22">
        <v>0</v>
      </c>
      <c r="D10" s="23"/>
      <c r="E10" s="22">
        <v>1472109583</v>
      </c>
      <c r="F10" s="23"/>
      <c r="G10" s="22">
        <v>32721479919</v>
      </c>
      <c r="H10" s="24"/>
      <c r="I10" s="22">
        <f>C10+E10+G10</f>
        <v>34193589502</v>
      </c>
      <c r="J10" s="23"/>
      <c r="K10" s="56">
        <f>I10/$I$32*100</f>
        <v>0.70280910762173288</v>
      </c>
      <c r="L10" s="23"/>
      <c r="M10" s="22">
        <v>0</v>
      </c>
      <c r="N10" s="23"/>
      <c r="O10" s="22">
        <f>VLOOKUP(A10,'درآمد ناشی از تغییر قیمت '!A:Q,17,0)</f>
        <v>94424474666</v>
      </c>
      <c r="P10" s="24"/>
      <c r="Q10" s="22">
        <v>32921717781</v>
      </c>
      <c r="R10" s="24"/>
      <c r="S10" s="22">
        <f>M10+O10+Q10</f>
        <v>127346192447</v>
      </c>
      <c r="T10" s="23"/>
      <c r="U10" s="56">
        <f>S10/$S$32*100</f>
        <v>0.59896793930686187</v>
      </c>
    </row>
    <row r="11" spans="1:21" ht="39.75" customHeight="1" x14ac:dyDescent="0.2">
      <c r="A11" s="42" t="s">
        <v>108</v>
      </c>
      <c r="C11" s="22">
        <v>0</v>
      </c>
      <c r="D11" s="23"/>
      <c r="E11" s="22">
        <v>0</v>
      </c>
      <c r="F11" s="23"/>
      <c r="G11" s="22">
        <v>0</v>
      </c>
      <c r="H11" s="24"/>
      <c r="I11" s="22">
        <f t="shared" ref="I11:I31" si="0">C11+E11+G11</f>
        <v>0</v>
      </c>
      <c r="J11" s="23"/>
      <c r="K11" s="56">
        <f t="shared" ref="K11:K31" si="1">I11/$I$32*100</f>
        <v>0</v>
      </c>
      <c r="L11" s="23"/>
      <c r="M11" s="22">
        <v>0</v>
      </c>
      <c r="N11" s="23"/>
      <c r="O11" s="22">
        <v>0</v>
      </c>
      <c r="P11" s="24"/>
      <c r="Q11" s="22">
        <v>21986883549</v>
      </c>
      <c r="R11" s="24"/>
      <c r="S11" s="22">
        <f t="shared" ref="S11:S31" si="2">M11+O11+Q11</f>
        <v>21986883549</v>
      </c>
      <c r="T11" s="23"/>
      <c r="U11" s="56">
        <f t="shared" ref="U11:U31" si="3">S11/$S$32*100</f>
        <v>0.10341446475995299</v>
      </c>
    </row>
    <row r="12" spans="1:21" ht="39.75" customHeight="1" x14ac:dyDescent="0.2">
      <c r="A12" s="42" t="s">
        <v>109</v>
      </c>
      <c r="C12" s="22">
        <v>0</v>
      </c>
      <c r="D12" s="23"/>
      <c r="E12" s="22">
        <v>0</v>
      </c>
      <c r="F12" s="23"/>
      <c r="G12" s="22">
        <v>0</v>
      </c>
      <c r="H12" s="24"/>
      <c r="I12" s="22">
        <f t="shared" si="0"/>
        <v>0</v>
      </c>
      <c r="J12" s="23"/>
      <c r="K12" s="56">
        <f t="shared" si="1"/>
        <v>0</v>
      </c>
      <c r="L12" s="23"/>
      <c r="M12" s="22">
        <v>0</v>
      </c>
      <c r="N12" s="23"/>
      <c r="O12" s="22">
        <v>0</v>
      </c>
      <c r="P12" s="24"/>
      <c r="Q12" s="22">
        <v>13506334256</v>
      </c>
      <c r="R12" s="24"/>
      <c r="S12" s="22">
        <f t="shared" si="2"/>
        <v>13506334256</v>
      </c>
      <c r="T12" s="23"/>
      <c r="U12" s="56">
        <f t="shared" si="3"/>
        <v>6.3526525932629696E-2</v>
      </c>
    </row>
    <row r="13" spans="1:21" ht="39.75" customHeight="1" x14ac:dyDescent="0.2">
      <c r="A13" s="42" t="s">
        <v>110</v>
      </c>
      <c r="C13" s="22">
        <v>0</v>
      </c>
      <c r="D13" s="23"/>
      <c r="E13" s="22">
        <v>0</v>
      </c>
      <c r="F13" s="23"/>
      <c r="G13" s="22">
        <v>0</v>
      </c>
      <c r="H13" s="24"/>
      <c r="I13" s="22">
        <f t="shared" si="0"/>
        <v>0</v>
      </c>
      <c r="J13" s="23"/>
      <c r="K13" s="56">
        <f t="shared" si="1"/>
        <v>0</v>
      </c>
      <c r="L13" s="23"/>
      <c r="M13" s="22">
        <v>0</v>
      </c>
      <c r="N13" s="23"/>
      <c r="O13" s="22">
        <v>0</v>
      </c>
      <c r="P13" s="24"/>
      <c r="Q13" s="22">
        <v>12192942597</v>
      </c>
      <c r="R13" s="24"/>
      <c r="S13" s="22">
        <f t="shared" si="2"/>
        <v>12192942597</v>
      </c>
      <c r="T13" s="23"/>
      <c r="U13" s="56">
        <f t="shared" si="3"/>
        <v>5.7349038562353925E-2</v>
      </c>
    </row>
    <row r="14" spans="1:21" ht="39.75" customHeight="1" x14ac:dyDescent="0.2">
      <c r="A14" s="42" t="s">
        <v>111</v>
      </c>
      <c r="C14" s="22">
        <v>0</v>
      </c>
      <c r="D14" s="23"/>
      <c r="E14" s="22">
        <v>0</v>
      </c>
      <c r="F14" s="23"/>
      <c r="G14" s="22">
        <v>0</v>
      </c>
      <c r="H14" s="24"/>
      <c r="I14" s="22">
        <f t="shared" si="0"/>
        <v>0</v>
      </c>
      <c r="J14" s="23"/>
      <c r="K14" s="56">
        <f t="shared" si="1"/>
        <v>0</v>
      </c>
      <c r="L14" s="23"/>
      <c r="M14" s="22">
        <v>0</v>
      </c>
      <c r="N14" s="23"/>
      <c r="O14" s="22">
        <v>0</v>
      </c>
      <c r="P14" s="24"/>
      <c r="Q14" s="22">
        <v>11623371119</v>
      </c>
      <c r="R14" s="24"/>
      <c r="S14" s="22">
        <f t="shared" si="2"/>
        <v>11623371119</v>
      </c>
      <c r="T14" s="23"/>
      <c r="U14" s="56">
        <f t="shared" si="3"/>
        <v>5.4670080927969933E-2</v>
      </c>
    </row>
    <row r="15" spans="1:21" ht="39.75" customHeight="1" x14ac:dyDescent="0.2">
      <c r="A15" s="42" t="s">
        <v>112</v>
      </c>
      <c r="C15" s="22">
        <v>0</v>
      </c>
      <c r="D15" s="23"/>
      <c r="E15" s="22">
        <v>0</v>
      </c>
      <c r="F15" s="23"/>
      <c r="G15" s="22">
        <v>0</v>
      </c>
      <c r="H15" s="24"/>
      <c r="I15" s="22">
        <f t="shared" si="0"/>
        <v>0</v>
      </c>
      <c r="J15" s="23"/>
      <c r="K15" s="56">
        <f t="shared" si="1"/>
        <v>0</v>
      </c>
      <c r="L15" s="23"/>
      <c r="M15" s="22">
        <v>0</v>
      </c>
      <c r="N15" s="23"/>
      <c r="O15" s="22">
        <v>0</v>
      </c>
      <c r="P15" s="24"/>
      <c r="Q15" s="22">
        <v>9403317173</v>
      </c>
      <c r="R15" s="24"/>
      <c r="S15" s="22">
        <f t="shared" si="2"/>
        <v>9403317173</v>
      </c>
      <c r="T15" s="23"/>
      <c r="U15" s="56">
        <f t="shared" si="3"/>
        <v>4.4228142212455447E-2</v>
      </c>
    </row>
    <row r="16" spans="1:21" ht="39.75" customHeight="1" x14ac:dyDescent="0.2">
      <c r="A16" s="42" t="s">
        <v>113</v>
      </c>
      <c r="C16" s="22">
        <v>0</v>
      </c>
      <c r="D16" s="23"/>
      <c r="E16" s="22">
        <v>0</v>
      </c>
      <c r="F16" s="23"/>
      <c r="G16" s="22">
        <v>0</v>
      </c>
      <c r="H16" s="24"/>
      <c r="I16" s="22">
        <f t="shared" si="0"/>
        <v>0</v>
      </c>
      <c r="J16" s="23"/>
      <c r="K16" s="56">
        <f t="shared" si="1"/>
        <v>0</v>
      </c>
      <c r="L16" s="23"/>
      <c r="M16" s="22">
        <v>0</v>
      </c>
      <c r="N16" s="23"/>
      <c r="O16" s="22">
        <v>0</v>
      </c>
      <c r="P16" s="24"/>
      <c r="Q16" s="22">
        <v>7953236119</v>
      </c>
      <c r="R16" s="24"/>
      <c r="S16" s="22">
        <f t="shared" si="2"/>
        <v>7953236119</v>
      </c>
      <c r="T16" s="23"/>
      <c r="U16" s="56">
        <f t="shared" si="3"/>
        <v>3.740774150747337E-2</v>
      </c>
    </row>
    <row r="17" spans="1:21" ht="39.75" customHeight="1" x14ac:dyDescent="0.2">
      <c r="A17" s="42" t="s">
        <v>119</v>
      </c>
      <c r="C17" s="22">
        <v>0</v>
      </c>
      <c r="D17" s="23"/>
      <c r="E17" s="22">
        <v>0</v>
      </c>
      <c r="F17" s="23"/>
      <c r="G17" s="22">
        <v>0</v>
      </c>
      <c r="H17" s="24"/>
      <c r="I17" s="22">
        <f t="shared" si="0"/>
        <v>0</v>
      </c>
      <c r="J17" s="23"/>
      <c r="K17" s="56">
        <f t="shared" si="1"/>
        <v>0</v>
      </c>
      <c r="L17" s="23"/>
      <c r="M17" s="22">
        <v>0</v>
      </c>
      <c r="N17" s="23"/>
      <c r="O17" s="22">
        <v>0</v>
      </c>
      <c r="P17" s="24"/>
      <c r="Q17" s="22">
        <v>7851327396</v>
      </c>
      <c r="R17" s="24"/>
      <c r="S17" s="22">
        <f t="shared" si="2"/>
        <v>7851327396</v>
      </c>
      <c r="T17" s="23"/>
      <c r="U17" s="56">
        <f t="shared" si="3"/>
        <v>3.6928417731553587E-2</v>
      </c>
    </row>
    <row r="18" spans="1:21" ht="39.75" customHeight="1" x14ac:dyDescent="0.2">
      <c r="A18" s="42" t="s">
        <v>114</v>
      </c>
      <c r="C18" s="22">
        <v>0</v>
      </c>
      <c r="D18" s="25"/>
      <c r="E18" s="22">
        <v>0</v>
      </c>
      <c r="F18" s="25"/>
      <c r="G18" s="22">
        <v>0</v>
      </c>
      <c r="H18" s="25"/>
      <c r="I18" s="22">
        <f t="shared" si="0"/>
        <v>0</v>
      </c>
      <c r="J18" s="25"/>
      <c r="K18" s="56">
        <f t="shared" si="1"/>
        <v>0</v>
      </c>
      <c r="L18" s="25"/>
      <c r="M18" s="22">
        <v>0</v>
      </c>
      <c r="N18" s="25"/>
      <c r="O18" s="22">
        <v>0</v>
      </c>
      <c r="P18" s="25"/>
      <c r="Q18" s="22">
        <v>3737822385</v>
      </c>
      <c r="R18" s="25"/>
      <c r="S18" s="22">
        <f t="shared" si="2"/>
        <v>3737822385</v>
      </c>
      <c r="T18" s="25"/>
      <c r="U18" s="56">
        <f t="shared" si="3"/>
        <v>1.7580704443678496E-2</v>
      </c>
    </row>
    <row r="19" spans="1:21" ht="39.75" customHeight="1" x14ac:dyDescent="0.2">
      <c r="A19" s="42" t="s">
        <v>115</v>
      </c>
      <c r="C19" s="22">
        <v>0</v>
      </c>
      <c r="D19" s="23"/>
      <c r="E19" s="22">
        <v>0</v>
      </c>
      <c r="F19" s="23"/>
      <c r="G19" s="22">
        <v>0</v>
      </c>
      <c r="H19" s="24"/>
      <c r="I19" s="22">
        <f t="shared" si="0"/>
        <v>0</v>
      </c>
      <c r="J19" s="23"/>
      <c r="K19" s="56">
        <f t="shared" si="1"/>
        <v>0</v>
      </c>
      <c r="L19" s="23"/>
      <c r="M19" s="22">
        <v>0</v>
      </c>
      <c r="N19" s="23"/>
      <c r="O19" s="22">
        <v>0</v>
      </c>
      <c r="P19" s="24"/>
      <c r="Q19" s="22">
        <v>2323243497</v>
      </c>
      <c r="R19" s="24"/>
      <c r="S19" s="22">
        <f t="shared" si="2"/>
        <v>2323243497</v>
      </c>
      <c r="T19" s="23"/>
      <c r="U19" s="56">
        <f t="shared" si="3"/>
        <v>1.09272868168815E-2</v>
      </c>
    </row>
    <row r="20" spans="1:21" ht="39.75" customHeight="1" x14ac:dyDescent="0.2">
      <c r="A20" s="42" t="s">
        <v>116</v>
      </c>
      <c r="C20" s="22">
        <v>0</v>
      </c>
      <c r="D20" s="23"/>
      <c r="E20" s="22">
        <v>0</v>
      </c>
      <c r="F20" s="23"/>
      <c r="G20" s="22">
        <v>0</v>
      </c>
      <c r="H20" s="24"/>
      <c r="I20" s="22">
        <f t="shared" si="0"/>
        <v>0</v>
      </c>
      <c r="J20" s="23"/>
      <c r="K20" s="56">
        <f t="shared" si="1"/>
        <v>0</v>
      </c>
      <c r="L20" s="23"/>
      <c r="M20" s="22">
        <v>0</v>
      </c>
      <c r="N20" s="23"/>
      <c r="O20" s="22">
        <v>0</v>
      </c>
      <c r="P20" s="24"/>
      <c r="Q20" s="22">
        <v>993815288</v>
      </c>
      <c r="R20" s="24"/>
      <c r="S20" s="22">
        <f t="shared" si="2"/>
        <v>993815288</v>
      </c>
      <c r="T20" s="23"/>
      <c r="U20" s="56">
        <f t="shared" si="3"/>
        <v>4.6743721478186891E-3</v>
      </c>
    </row>
    <row r="21" spans="1:21" ht="39.75" customHeight="1" x14ac:dyDescent="0.2">
      <c r="A21" s="42" t="s">
        <v>117</v>
      </c>
      <c r="C21" s="22">
        <v>0</v>
      </c>
      <c r="D21" s="23"/>
      <c r="E21" s="22">
        <v>0</v>
      </c>
      <c r="F21" s="23"/>
      <c r="G21" s="22">
        <v>0</v>
      </c>
      <c r="H21" s="24"/>
      <c r="I21" s="22">
        <f t="shared" si="0"/>
        <v>0</v>
      </c>
      <c r="J21" s="23"/>
      <c r="K21" s="56">
        <f t="shared" si="1"/>
        <v>0</v>
      </c>
      <c r="L21" s="23"/>
      <c r="M21" s="22">
        <v>0</v>
      </c>
      <c r="N21" s="23"/>
      <c r="O21" s="22">
        <v>0</v>
      </c>
      <c r="P21" s="24"/>
      <c r="Q21" s="22">
        <v>950536282</v>
      </c>
      <c r="R21" s="24"/>
      <c r="S21" s="22">
        <f t="shared" si="2"/>
        <v>950536282</v>
      </c>
      <c r="T21" s="23"/>
      <c r="U21" s="56">
        <f t="shared" si="3"/>
        <v>4.4708110005165572E-3</v>
      </c>
    </row>
    <row r="22" spans="1:21" ht="39.75" customHeight="1" x14ac:dyDescent="0.2">
      <c r="A22" s="42" t="s">
        <v>118</v>
      </c>
      <c r="C22" s="22">
        <v>0</v>
      </c>
      <c r="D22" s="23"/>
      <c r="E22" s="22">
        <v>0</v>
      </c>
      <c r="F22" s="23"/>
      <c r="G22" s="22">
        <v>0</v>
      </c>
      <c r="H22" s="24"/>
      <c r="I22" s="22">
        <f t="shared" si="0"/>
        <v>0</v>
      </c>
      <c r="J22" s="23"/>
      <c r="K22" s="56">
        <f t="shared" si="1"/>
        <v>0</v>
      </c>
      <c r="L22" s="23"/>
      <c r="M22" s="22">
        <v>0</v>
      </c>
      <c r="N22" s="23"/>
      <c r="O22" s="22">
        <v>0</v>
      </c>
      <c r="P22" s="24"/>
      <c r="Q22" s="22">
        <v>824652506</v>
      </c>
      <c r="R22" s="24"/>
      <c r="S22" s="22">
        <f t="shared" si="2"/>
        <v>824652506</v>
      </c>
      <c r="T22" s="23"/>
      <c r="U22" s="56">
        <f t="shared" si="3"/>
        <v>3.8787214809632552E-3</v>
      </c>
    </row>
    <row r="23" spans="1:21" ht="39.75" customHeight="1" x14ac:dyDescent="0.2">
      <c r="A23" s="42" t="s">
        <v>89</v>
      </c>
      <c r="C23" s="22">
        <v>0</v>
      </c>
      <c r="D23" s="23"/>
      <c r="E23" s="22">
        <v>84010460632</v>
      </c>
      <c r="F23" s="23"/>
      <c r="G23" s="22">
        <v>310361410</v>
      </c>
      <c r="H23" s="24"/>
      <c r="I23" s="22">
        <f t="shared" si="0"/>
        <v>84320822042</v>
      </c>
      <c r="J23" s="23"/>
      <c r="K23" s="56">
        <f t="shared" si="1"/>
        <v>1.7331155504982223</v>
      </c>
      <c r="L23" s="23"/>
      <c r="M23" s="22">
        <v>0</v>
      </c>
      <c r="N23" s="23"/>
      <c r="O23" s="22">
        <f>VLOOKUP(A23,'درآمد ناشی از تغییر قیمت '!A:Q,17,0)</f>
        <v>82162693492</v>
      </c>
      <c r="P23" s="24"/>
      <c r="Q23" s="22">
        <v>310361410</v>
      </c>
      <c r="R23" s="24"/>
      <c r="S23" s="22">
        <f t="shared" si="2"/>
        <v>82473054902</v>
      </c>
      <c r="T23" s="23"/>
      <c r="U23" s="56">
        <f t="shared" si="3"/>
        <v>0.38790885533190789</v>
      </c>
    </row>
    <row r="24" spans="1:21" ht="39.75" customHeight="1" x14ac:dyDescent="0.2">
      <c r="A24" s="42" t="s">
        <v>90</v>
      </c>
      <c r="C24" s="22">
        <v>0</v>
      </c>
      <c r="D24" s="23"/>
      <c r="E24" s="22">
        <v>9240501957</v>
      </c>
      <c r="F24" s="23"/>
      <c r="G24" s="22">
        <v>32973049</v>
      </c>
      <c r="H24" s="24"/>
      <c r="I24" s="22">
        <f t="shared" si="0"/>
        <v>9273475006</v>
      </c>
      <c r="J24" s="23"/>
      <c r="K24" s="56">
        <f t="shared" si="1"/>
        <v>0.19060539675537994</v>
      </c>
      <c r="L24" s="23"/>
      <c r="M24" s="22">
        <v>0</v>
      </c>
      <c r="N24" s="23"/>
      <c r="O24" s="22">
        <f>VLOOKUP(A24,'درآمد ناشی از تغییر قیمت '!A:Q,17,0)</f>
        <v>18088178876</v>
      </c>
      <c r="P24" s="24"/>
      <c r="Q24" s="22">
        <v>32973049</v>
      </c>
      <c r="R24" s="24"/>
      <c r="S24" s="22">
        <f t="shared" si="2"/>
        <v>18121151925</v>
      </c>
      <c r="T24" s="23"/>
      <c r="U24" s="56">
        <f t="shared" si="3"/>
        <v>8.5232144109068098E-2</v>
      </c>
    </row>
    <row r="25" spans="1:21" ht="39.75" customHeight="1" x14ac:dyDescent="0.2">
      <c r="A25" s="42" t="s">
        <v>88</v>
      </c>
      <c r="C25" s="22">
        <v>0</v>
      </c>
      <c r="D25" s="23"/>
      <c r="E25" s="22">
        <v>8180751896</v>
      </c>
      <c r="F25" s="23"/>
      <c r="G25" s="22">
        <v>21439723</v>
      </c>
      <c r="H25" s="24"/>
      <c r="I25" s="22">
        <f t="shared" si="0"/>
        <v>8202191619</v>
      </c>
      <c r="J25" s="23"/>
      <c r="K25" s="56">
        <f t="shared" si="1"/>
        <v>0.16858642383697897</v>
      </c>
      <c r="L25" s="23"/>
      <c r="M25" s="22">
        <v>0</v>
      </c>
      <c r="N25" s="23"/>
      <c r="O25" s="22">
        <f>VLOOKUP(A25,'درآمد ناشی از تغییر قیمت '!A:Q,17,0)</f>
        <v>42494155081</v>
      </c>
      <c r="P25" s="24"/>
      <c r="Q25" s="22">
        <v>24827844</v>
      </c>
      <c r="R25" s="24"/>
      <c r="S25" s="22">
        <f t="shared" si="2"/>
        <v>42518982925</v>
      </c>
      <c r="T25" s="23"/>
      <c r="U25" s="56">
        <f>S25/$S$32*100</f>
        <v>0.19998640787481869</v>
      </c>
    </row>
    <row r="26" spans="1:21" ht="39.75" customHeight="1" x14ac:dyDescent="0.2">
      <c r="A26" s="42" t="s">
        <v>79</v>
      </c>
      <c r="C26" s="22">
        <v>0</v>
      </c>
      <c r="D26" s="23"/>
      <c r="E26" s="22">
        <v>2912614985154</v>
      </c>
      <c r="F26" s="23"/>
      <c r="G26" s="22">
        <v>1744194289064</v>
      </c>
      <c r="H26" s="24"/>
      <c r="I26" s="22">
        <f t="shared" si="0"/>
        <v>4656809274218</v>
      </c>
      <c r="J26" s="23"/>
      <c r="K26" s="56">
        <f t="shared" si="1"/>
        <v>95.715250081783068</v>
      </c>
      <c r="L26" s="23"/>
      <c r="M26" s="22">
        <v>0</v>
      </c>
      <c r="N26" s="23"/>
      <c r="O26" s="22">
        <f>VLOOKUP(A26,'درآمد ناشی از تغییر قیمت '!A:Q,17,0)</f>
        <v>15864637991366</v>
      </c>
      <c r="P26" s="24"/>
      <c r="Q26" s="22">
        <v>4910517030065</v>
      </c>
      <c r="R26" s="24"/>
      <c r="S26" s="22">
        <f t="shared" si="2"/>
        <v>20775155021431</v>
      </c>
      <c r="T26" s="23"/>
      <c r="U26" s="56">
        <f t="shared" si="3"/>
        <v>97.715146035057415</v>
      </c>
    </row>
    <row r="27" spans="1:21" ht="39.75" customHeight="1" x14ac:dyDescent="0.2">
      <c r="A27" s="42" t="s">
        <v>91</v>
      </c>
      <c r="C27" s="22">
        <v>0</v>
      </c>
      <c r="D27" s="23"/>
      <c r="E27" s="22">
        <v>42581334224</v>
      </c>
      <c r="F27" s="23"/>
      <c r="G27" s="22">
        <v>0</v>
      </c>
      <c r="H27" s="24"/>
      <c r="I27" s="22">
        <f t="shared" si="0"/>
        <v>42581334224</v>
      </c>
      <c r="J27" s="23"/>
      <c r="K27" s="56">
        <f t="shared" si="1"/>
        <v>0.87520935775291364</v>
      </c>
      <c r="L27" s="23"/>
      <c r="M27" s="22">
        <v>0</v>
      </c>
      <c r="N27" s="23"/>
      <c r="O27" s="22">
        <f>VLOOKUP(A27,'درآمد ناشی از تغییر قیمت '!A:Q,17,0)</f>
        <v>47182715603</v>
      </c>
      <c r="P27" s="24"/>
      <c r="Q27" s="22">
        <v>0</v>
      </c>
      <c r="R27" s="24"/>
      <c r="S27" s="22">
        <f t="shared" si="2"/>
        <v>47182715603</v>
      </c>
      <c r="T27" s="23"/>
      <c r="U27" s="56">
        <f t="shared" si="3"/>
        <v>0.22192209592283257</v>
      </c>
    </row>
    <row r="28" spans="1:21" ht="39.75" customHeight="1" x14ac:dyDescent="0.2">
      <c r="A28" s="42" t="s">
        <v>92</v>
      </c>
      <c r="C28" s="22">
        <v>0</v>
      </c>
      <c r="D28" s="23"/>
      <c r="E28" s="22">
        <v>17399256408</v>
      </c>
      <c r="F28" s="23"/>
      <c r="G28" s="22">
        <v>0</v>
      </c>
      <c r="H28" s="24"/>
      <c r="I28" s="22">
        <f t="shared" si="0"/>
        <v>17399256408</v>
      </c>
      <c r="J28" s="23"/>
      <c r="K28" s="56">
        <f t="shared" si="1"/>
        <v>0.35762129824577071</v>
      </c>
      <c r="L28" s="23"/>
      <c r="M28" s="22">
        <v>0</v>
      </c>
      <c r="N28" s="23"/>
      <c r="O28" s="22">
        <f>VLOOKUP(A28,'درآمد ناشی از تغییر قیمت '!A:Q,17,0)</f>
        <v>17267460911</v>
      </c>
      <c r="P28" s="24"/>
      <c r="Q28" s="22">
        <v>0</v>
      </c>
      <c r="R28" s="24"/>
      <c r="S28" s="22">
        <f t="shared" si="2"/>
        <v>17267460911</v>
      </c>
      <c r="T28" s="23"/>
      <c r="U28" s="56">
        <f t="shared" si="3"/>
        <v>8.1216841117789609E-2</v>
      </c>
    </row>
    <row r="29" spans="1:21" ht="39.75" customHeight="1" x14ac:dyDescent="0.2">
      <c r="A29" s="42" t="s">
        <v>93</v>
      </c>
      <c r="C29" s="22">
        <v>0</v>
      </c>
      <c r="D29" s="23"/>
      <c r="E29" s="22">
        <v>12494159320</v>
      </c>
      <c r="F29" s="23"/>
      <c r="G29" s="22">
        <v>0</v>
      </c>
      <c r="H29" s="24"/>
      <c r="I29" s="22">
        <f t="shared" si="0"/>
        <v>12494159320</v>
      </c>
      <c r="J29" s="23"/>
      <c r="K29" s="56">
        <f t="shared" si="1"/>
        <v>0.25680278350593616</v>
      </c>
      <c r="L29" s="23"/>
      <c r="M29" s="22">
        <v>0</v>
      </c>
      <c r="N29" s="23"/>
      <c r="O29" s="22">
        <f>VLOOKUP(A29,'درآمد ناشی از تغییر قیمت '!A:Q,17,0)</f>
        <v>12494159320</v>
      </c>
      <c r="P29" s="24"/>
      <c r="Q29" s="22">
        <v>0</v>
      </c>
      <c r="R29" s="24"/>
      <c r="S29" s="22">
        <f t="shared" si="2"/>
        <v>12494159320</v>
      </c>
      <c r="T29" s="23"/>
      <c r="U29" s="56">
        <f t="shared" si="3"/>
        <v>5.876579988354666E-2</v>
      </c>
    </row>
    <row r="30" spans="1:21" ht="39.75" customHeight="1" x14ac:dyDescent="0.2">
      <c r="A30" s="42" t="s">
        <v>106</v>
      </c>
      <c r="C30" s="22">
        <v>0</v>
      </c>
      <c r="D30" s="23"/>
      <c r="E30" s="22">
        <v>0</v>
      </c>
      <c r="F30" s="23"/>
      <c r="G30" s="22">
        <v>0</v>
      </c>
      <c r="H30" s="24"/>
      <c r="I30" s="22">
        <f t="shared" si="0"/>
        <v>0</v>
      </c>
      <c r="J30" s="23"/>
      <c r="K30" s="56">
        <f t="shared" si="1"/>
        <v>0</v>
      </c>
      <c r="L30" s="23"/>
      <c r="M30" s="22">
        <v>0</v>
      </c>
      <c r="N30" s="23"/>
      <c r="O30" s="22">
        <v>0</v>
      </c>
      <c r="P30" s="24"/>
      <c r="Q30" s="22">
        <v>42384415013</v>
      </c>
      <c r="R30" s="24"/>
      <c r="S30" s="22">
        <f t="shared" si="2"/>
        <v>42384415013</v>
      </c>
      <c r="T30" s="23"/>
      <c r="U30" s="56">
        <f t="shared" si="3"/>
        <v>0.19935347285415828</v>
      </c>
    </row>
    <row r="31" spans="1:21" ht="39.75" customHeight="1" thickBot="1" x14ac:dyDescent="0.25">
      <c r="A31" s="42" t="s">
        <v>107</v>
      </c>
      <c r="C31" s="30">
        <v>0</v>
      </c>
      <c r="D31" s="23"/>
      <c r="E31" s="30">
        <v>0</v>
      </c>
      <c r="F31" s="23"/>
      <c r="G31" s="30">
        <v>0</v>
      </c>
      <c r="H31" s="24"/>
      <c r="I31" s="30">
        <f t="shared" si="0"/>
        <v>0</v>
      </c>
      <c r="J31" s="23"/>
      <c r="K31" s="62">
        <f t="shared" si="1"/>
        <v>0</v>
      </c>
      <c r="L31" s="23"/>
      <c r="M31" s="30">
        <v>0</v>
      </c>
      <c r="N31" s="23"/>
      <c r="O31" s="30">
        <v>0</v>
      </c>
      <c r="P31" s="24"/>
      <c r="Q31" s="30">
        <v>2645732399</v>
      </c>
      <c r="R31" s="24"/>
      <c r="S31" s="30">
        <f t="shared" si="2"/>
        <v>2645732399</v>
      </c>
      <c r="T31" s="23"/>
      <c r="U31" s="62">
        <f t="shared" si="3"/>
        <v>1.2444101017358392E-2</v>
      </c>
    </row>
    <row r="32" spans="1:21" ht="39.75" customHeight="1" thickBot="1" x14ac:dyDescent="0.25">
      <c r="C32" s="61">
        <f>SUM(C10:C31)</f>
        <v>0</v>
      </c>
      <c r="D32" s="19"/>
      <c r="E32" s="61">
        <f>SUM(E10:E31)</f>
        <v>3087993559174</v>
      </c>
      <c r="F32" s="19"/>
      <c r="G32" s="61">
        <f>SUM(G10:G31)</f>
        <v>1777280543165</v>
      </c>
      <c r="H32" s="19"/>
      <c r="I32" s="61">
        <f>SUM(I10:I31)</f>
        <v>4865274102339</v>
      </c>
      <c r="J32" s="19"/>
      <c r="K32" s="61">
        <f>SUM(K10:K31)</f>
        <v>100</v>
      </c>
      <c r="L32" s="19"/>
      <c r="M32" s="61">
        <f>SUM(M10:M31)</f>
        <v>0</v>
      </c>
      <c r="N32" s="19"/>
      <c r="O32" s="61">
        <f>SUM(O10:O31)</f>
        <v>16178751829315</v>
      </c>
      <c r="P32" s="19"/>
      <c r="Q32" s="61">
        <f>SUM(Q10:Q31)</f>
        <v>5082184539728</v>
      </c>
      <c r="R32" s="19"/>
      <c r="S32" s="61">
        <f>SUM(S10:S31)</f>
        <v>21260936369043</v>
      </c>
      <c r="T32" s="19"/>
      <c r="U32" s="61">
        <f>SUM(U10:U31)</f>
        <v>100.00000000000001</v>
      </c>
    </row>
    <row r="33" spans="1:19" ht="13.5" thickTop="1" x14ac:dyDescent="0.2"/>
    <row r="34" spans="1:19" ht="27.75" hidden="1" x14ac:dyDescent="0.2">
      <c r="C34" s="22"/>
      <c r="D34" s="22"/>
      <c r="E34" s="22">
        <f>'درآمد ناشی از تغییر قیمت '!I16</f>
        <v>3087993559174</v>
      </c>
      <c r="F34" s="22"/>
      <c r="G34" s="22">
        <f>'درآمد ناشی از فروش'!I13</f>
        <v>1744194289064</v>
      </c>
      <c r="H34" s="22"/>
      <c r="I34" s="22">
        <f>E34+G36</f>
        <v>4865274102339</v>
      </c>
      <c r="M34" s="22"/>
      <c r="N34" s="22"/>
      <c r="O34" s="22">
        <f>'درآمد ناشی از تغییر قیمت '!Q16</f>
        <v>16178751829315</v>
      </c>
      <c r="P34" s="22"/>
      <c r="Q34" s="22">
        <f>'درآمد ناشی از فروش'!Q11</f>
        <v>4955547177477</v>
      </c>
      <c r="R34" s="22"/>
      <c r="S34" s="22">
        <f>O34+Q36</f>
        <v>21260936369043</v>
      </c>
    </row>
    <row r="35" spans="1:19" ht="27.75" hidden="1" x14ac:dyDescent="0.2">
      <c r="A35" s="1"/>
      <c r="C35" s="22"/>
      <c r="D35" s="22"/>
      <c r="E35" s="22">
        <f>E34-E32</f>
        <v>0</v>
      </c>
      <c r="F35" s="22"/>
      <c r="G35" s="22">
        <f>'درآمد اعمال اختیار'!I25</f>
        <v>33086254101</v>
      </c>
      <c r="H35" s="22"/>
      <c r="I35" s="22">
        <f>I34-I32</f>
        <v>0</v>
      </c>
      <c r="M35" s="22"/>
      <c r="N35" s="22"/>
      <c r="O35" s="22">
        <f>O34-O32</f>
        <v>0</v>
      </c>
      <c r="P35" s="22"/>
      <c r="Q35" s="22">
        <f>'درآمد اعمال اختیار'!K25</f>
        <v>126637362251</v>
      </c>
      <c r="R35" s="22"/>
      <c r="S35" s="22">
        <f>S34-S32</f>
        <v>0</v>
      </c>
    </row>
    <row r="36" spans="1:19" ht="27.75" hidden="1" x14ac:dyDescent="0.2">
      <c r="A36" s="1"/>
      <c r="C36" s="22"/>
      <c r="D36" s="22"/>
      <c r="E36" s="22"/>
      <c r="F36" s="22"/>
      <c r="G36" s="22">
        <f>G34+G35</f>
        <v>1777280543165</v>
      </c>
      <c r="H36" s="22"/>
      <c r="I36" s="22"/>
      <c r="M36" s="22"/>
      <c r="N36" s="22"/>
      <c r="O36" s="22"/>
      <c r="P36" s="22"/>
      <c r="Q36" s="22">
        <f>Q34+Q35</f>
        <v>5082184539728</v>
      </c>
      <c r="R36" s="22"/>
      <c r="S36" s="22"/>
    </row>
    <row r="37" spans="1:19" ht="27.75" hidden="1" x14ac:dyDescent="0.2">
      <c r="A37" s="1"/>
      <c r="G37" s="22">
        <f>G36-G32</f>
        <v>0</v>
      </c>
      <c r="Q37" s="22">
        <f>Q36-Q32</f>
        <v>0</v>
      </c>
    </row>
    <row r="38" spans="1:19" ht="18.75" x14ac:dyDescent="0.2">
      <c r="A38" s="1"/>
    </row>
    <row r="39" spans="1:19" ht="18.75" x14ac:dyDescent="0.2">
      <c r="A39" s="1"/>
    </row>
    <row r="40" spans="1:19" ht="18.75" x14ac:dyDescent="0.2">
      <c r="A40" s="1"/>
    </row>
  </sheetData>
  <mergeCells count="10">
    <mergeCell ref="A1:U1"/>
    <mergeCell ref="A2:U2"/>
    <mergeCell ref="A3:U3"/>
    <mergeCell ref="I8:K8"/>
    <mergeCell ref="S8:U8"/>
    <mergeCell ref="A5:U5"/>
    <mergeCell ref="C7:K7"/>
    <mergeCell ref="M7:U7"/>
    <mergeCell ref="A8:A9"/>
    <mergeCell ref="C6:U6"/>
  </mergeCells>
  <conditionalFormatting sqref="A10:A40">
    <cfRule type="duplicateValues" dxfId="1" priority="9"/>
  </conditionalFormatting>
  <conditionalFormatting sqref="A13:A40">
    <cfRule type="duplicateValues" dxfId="0" priority="11"/>
  </conditionalFormatting>
  <pageMargins left="0.39" right="0.39" top="0.39" bottom="0.39" header="0" footer="0"/>
  <pageSetup scale="3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22"/>
  <sheetViews>
    <sheetView rightToLeft="1" view="pageBreakPreview" zoomScale="71" zoomScaleNormal="100" zoomScaleSheetLayoutView="71" workbookViewId="0">
      <selection activeCell="A15" sqref="A15:XFD16"/>
    </sheetView>
  </sheetViews>
  <sheetFormatPr defaultRowHeight="12.75" x14ac:dyDescent="0.2"/>
  <cols>
    <col min="1" max="1" width="40.28515625" customWidth="1"/>
    <col min="2" max="2" width="1.42578125" customWidth="1"/>
    <col min="3" max="3" width="46.85546875" bestFit="1" customWidth="1"/>
    <col min="4" max="4" width="1.42578125" customWidth="1"/>
    <col min="5" max="5" width="41.28515625" bestFit="1" customWidth="1"/>
    <col min="6" max="6" width="1.42578125" customWidth="1"/>
    <col min="7" max="7" width="46.85546875" bestFit="1" customWidth="1"/>
    <col min="8" max="8" width="1.42578125" customWidth="1"/>
    <col min="9" max="9" width="41.28515625" bestFit="1" customWidth="1"/>
    <col min="10" max="10" width="1.42578125" customWidth="1"/>
  </cols>
  <sheetData>
    <row r="1" spans="1:9" ht="39" customHeight="1" x14ac:dyDescent="0.2">
      <c r="A1" s="107" t="str">
        <f>'گواهی شمش'!A1</f>
        <v>صندوق سرمایه‌گذاری کالایی درفش دماوند</v>
      </c>
      <c r="B1" s="107"/>
      <c r="C1" s="107"/>
      <c r="D1" s="107"/>
      <c r="E1" s="107"/>
      <c r="F1" s="107"/>
      <c r="G1" s="107"/>
      <c r="H1" s="107"/>
      <c r="I1" s="107"/>
    </row>
    <row r="2" spans="1:9" ht="39" customHeight="1" x14ac:dyDescent="0.2">
      <c r="A2" s="107" t="s">
        <v>15</v>
      </c>
      <c r="B2" s="107"/>
      <c r="C2" s="107"/>
      <c r="D2" s="107"/>
      <c r="E2" s="107"/>
      <c r="F2" s="107"/>
      <c r="G2" s="107"/>
      <c r="H2" s="107"/>
      <c r="I2" s="107"/>
    </row>
    <row r="3" spans="1:9" ht="39" customHeight="1" x14ac:dyDescent="0.2">
      <c r="A3" s="107" t="str">
        <f>درآمد!A3</f>
        <v>یک ماهه منتهی به 31 شهریور 1405</v>
      </c>
      <c r="B3" s="107"/>
      <c r="C3" s="107"/>
      <c r="D3" s="107"/>
      <c r="E3" s="107"/>
      <c r="F3" s="107"/>
      <c r="G3" s="107"/>
      <c r="H3" s="107"/>
      <c r="I3" s="107"/>
    </row>
    <row r="4" spans="1:9" ht="39" customHeight="1" x14ac:dyDescent="0.2"/>
    <row r="5" spans="1:9" ht="39" customHeight="1" x14ac:dyDescent="0.2">
      <c r="A5" s="106" t="s">
        <v>67</v>
      </c>
      <c r="B5" s="106"/>
      <c r="C5" s="106"/>
      <c r="D5" s="106"/>
      <c r="E5" s="106"/>
      <c r="F5" s="106"/>
      <c r="G5" s="106"/>
      <c r="H5" s="106"/>
      <c r="I5" s="106"/>
    </row>
    <row r="6" spans="1:9" ht="39" customHeight="1" x14ac:dyDescent="0.2">
      <c r="A6" s="14"/>
      <c r="B6" s="14"/>
      <c r="C6" s="115" t="s">
        <v>48</v>
      </c>
      <c r="D6" s="115"/>
      <c r="E6" s="115"/>
      <c r="F6" s="115"/>
      <c r="G6" s="115"/>
      <c r="H6" s="115"/>
      <c r="I6" s="115"/>
    </row>
    <row r="7" spans="1:9" ht="39" customHeight="1" thickBot="1" x14ac:dyDescent="0.4">
      <c r="C7" s="117" t="str">
        <f>'درآمد سرمایه گذاری در گواهی'!C7</f>
        <v>طی شهریورماه</v>
      </c>
      <c r="D7" s="117"/>
      <c r="E7" s="117"/>
      <c r="F7" s="16"/>
      <c r="G7" s="117" t="str">
        <f>'درآمد سرمایه گذاری در گواهی'!M7</f>
        <v>از ابتدای سال مالی تا پایان شهریور ماه</v>
      </c>
      <c r="H7" s="117"/>
      <c r="I7" s="117"/>
    </row>
    <row r="8" spans="1:9" ht="39" customHeight="1" x14ac:dyDescent="0.35">
      <c r="A8" s="107" t="s">
        <v>24</v>
      </c>
      <c r="C8" s="67" t="s">
        <v>29</v>
      </c>
      <c r="D8" s="13"/>
      <c r="E8" s="129" t="s">
        <v>25</v>
      </c>
      <c r="F8" s="16"/>
      <c r="G8" s="67" t="s">
        <v>29</v>
      </c>
      <c r="H8" s="13"/>
      <c r="I8" s="129" t="s">
        <v>25</v>
      </c>
    </row>
    <row r="9" spans="1:9" ht="39" customHeight="1" thickBot="1" x14ac:dyDescent="0.4">
      <c r="A9" s="117"/>
      <c r="C9" s="60" t="s">
        <v>69</v>
      </c>
      <c r="D9" s="16"/>
      <c r="E9" s="121"/>
      <c r="F9" s="16"/>
      <c r="G9" s="60" t="s">
        <v>69</v>
      </c>
      <c r="H9" s="16"/>
      <c r="I9" s="121"/>
    </row>
    <row r="10" spans="1:9" ht="39" customHeight="1" x14ac:dyDescent="0.35">
      <c r="A10" s="44" t="s">
        <v>104</v>
      </c>
      <c r="B10" s="15"/>
      <c r="C10" s="54">
        <v>0</v>
      </c>
      <c r="D10" s="25"/>
      <c r="E10" s="21">
        <f>C10/$C$13*100</f>
        <v>0</v>
      </c>
      <c r="F10" s="25"/>
      <c r="G10" s="54">
        <v>68597864</v>
      </c>
      <c r="H10" s="25"/>
      <c r="I10" s="21">
        <f>G10/$G$13*100</f>
        <v>56.930786796934449</v>
      </c>
    </row>
    <row r="11" spans="1:9" ht="39" customHeight="1" x14ac:dyDescent="0.35">
      <c r="A11" s="44" t="s">
        <v>101</v>
      </c>
      <c r="B11" s="15"/>
      <c r="C11" s="54">
        <v>5715326</v>
      </c>
      <c r="D11" s="25"/>
      <c r="E11" s="21">
        <f>C11/$C$13*100</f>
        <v>99.3632249776728</v>
      </c>
      <c r="F11" s="25"/>
      <c r="G11" s="54">
        <v>51817037</v>
      </c>
      <c r="H11" s="25"/>
      <c r="I11" s="21">
        <f>G11/$G$13*100</f>
        <v>43.004031231874272</v>
      </c>
    </row>
    <row r="12" spans="1:9" ht="39" customHeight="1" thickBot="1" x14ac:dyDescent="0.4">
      <c r="A12" s="44" t="s">
        <v>102</v>
      </c>
      <c r="B12" s="15"/>
      <c r="C12" s="49">
        <v>36627</v>
      </c>
      <c r="D12" s="25"/>
      <c r="E12" s="31">
        <f>C12/$C$13*100</f>
        <v>0.63677502232719918</v>
      </c>
      <c r="F12" s="25"/>
      <c r="G12" s="49">
        <v>78540</v>
      </c>
      <c r="H12" s="25"/>
      <c r="I12" s="31">
        <f>G12/$G$13*100</f>
        <v>6.5181971191278373E-2</v>
      </c>
    </row>
    <row r="13" spans="1:9" ht="39" customHeight="1" thickBot="1" x14ac:dyDescent="0.4">
      <c r="A13" s="63"/>
      <c r="B13" s="15"/>
      <c r="C13" s="52">
        <f>SUM(C10:C12)</f>
        <v>5751953</v>
      </c>
      <c r="D13" s="25"/>
      <c r="E13" s="52">
        <f>SUM(E10:E12)</f>
        <v>100</v>
      </c>
      <c r="F13" s="25"/>
      <c r="G13" s="52">
        <f>SUM(G10:G12)</f>
        <v>120493441</v>
      </c>
      <c r="H13" s="25"/>
      <c r="I13" s="52">
        <f>SUM(I10:I12)</f>
        <v>100</v>
      </c>
    </row>
    <row r="14" spans="1:9" ht="13.5" thickTop="1" x14ac:dyDescent="0.2">
      <c r="C14" s="5"/>
      <c r="G14" s="5"/>
    </row>
    <row r="15" spans="1:9" ht="27.75" hidden="1" x14ac:dyDescent="0.2">
      <c r="C15" s="54">
        <f>'سود سپرده بانکی'!C11</f>
        <v>5751953</v>
      </c>
      <c r="D15" s="54"/>
      <c r="E15" s="54"/>
      <c r="F15" s="54"/>
      <c r="G15" s="54">
        <f>'سود سپرده بانکی'!M11</f>
        <v>120493441</v>
      </c>
      <c r="H15" s="54"/>
      <c r="I15" s="54"/>
    </row>
    <row r="16" spans="1:9" ht="27.75" hidden="1" x14ac:dyDescent="0.2">
      <c r="C16" s="54">
        <f>C15-C13</f>
        <v>0</v>
      </c>
      <c r="D16" s="54"/>
      <c r="E16" s="54"/>
      <c r="F16" s="54"/>
      <c r="G16" s="54">
        <f>G15-G13</f>
        <v>0</v>
      </c>
      <c r="H16" s="54"/>
      <c r="I16" s="54"/>
    </row>
    <row r="17" spans="3:9" ht="27.75" x14ac:dyDescent="0.2">
      <c r="C17" s="54"/>
      <c r="D17" s="54"/>
      <c r="E17" s="54"/>
      <c r="F17" s="54"/>
      <c r="G17" s="54"/>
      <c r="H17" s="54"/>
      <c r="I17" s="54"/>
    </row>
    <row r="18" spans="3:9" ht="27.75" x14ac:dyDescent="0.2">
      <c r="C18" s="54"/>
      <c r="D18" s="54"/>
      <c r="E18" s="54"/>
      <c r="F18" s="54"/>
      <c r="G18" s="54"/>
      <c r="H18" s="54"/>
      <c r="I18" s="54"/>
    </row>
    <row r="19" spans="3:9" ht="27.75" x14ac:dyDescent="0.2">
      <c r="C19" s="54"/>
      <c r="D19" s="54"/>
      <c r="E19" s="54"/>
      <c r="F19" s="54"/>
      <c r="G19" s="54"/>
      <c r="H19" s="54"/>
      <c r="I19" s="54"/>
    </row>
    <row r="20" spans="3:9" ht="27.75" x14ac:dyDescent="0.2">
      <c r="C20" s="54"/>
      <c r="D20" s="54"/>
      <c r="E20" s="54"/>
      <c r="F20" s="54"/>
      <c r="G20" s="54"/>
      <c r="H20" s="54"/>
      <c r="I20" s="54"/>
    </row>
    <row r="21" spans="3:9" ht="27.75" x14ac:dyDescent="0.2">
      <c r="C21" s="54"/>
      <c r="D21" s="54"/>
      <c r="E21" s="54"/>
      <c r="F21" s="54"/>
      <c r="G21" s="54"/>
      <c r="H21" s="54"/>
      <c r="I21" s="54"/>
    </row>
    <row r="22" spans="3:9" ht="27.75" x14ac:dyDescent="0.2">
      <c r="C22" s="54"/>
      <c r="D22" s="54"/>
      <c r="E22" s="54"/>
      <c r="F22" s="54"/>
      <c r="G22" s="54"/>
      <c r="H22" s="54"/>
      <c r="I22" s="54"/>
    </row>
  </sheetData>
  <mergeCells count="10">
    <mergeCell ref="A1:I1"/>
    <mergeCell ref="A2:I2"/>
    <mergeCell ref="A3:I3"/>
    <mergeCell ref="C6:I6"/>
    <mergeCell ref="E8:E9"/>
    <mergeCell ref="I8:I9"/>
    <mergeCell ref="A8:A9"/>
    <mergeCell ref="A5:I5"/>
    <mergeCell ref="C7:E7"/>
    <mergeCell ref="G7:I7"/>
  </mergeCells>
  <pageMargins left="0.39" right="0.39" top="0.39" bottom="0.39" header="0" footer="0"/>
  <pageSetup scale="5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DDE48-075C-4B6C-8A4C-42A7B6800DEA}">
  <sheetPr>
    <pageSetUpPr fitToPage="1"/>
  </sheetPr>
  <dimension ref="A1:E14"/>
  <sheetViews>
    <sheetView rightToLeft="1" view="pageBreakPreview" zoomScaleNormal="100" zoomScaleSheetLayoutView="100" workbookViewId="0">
      <selection activeCell="A11" sqref="A11:XFD12"/>
    </sheetView>
  </sheetViews>
  <sheetFormatPr defaultRowHeight="12.75" x14ac:dyDescent="0.2"/>
  <cols>
    <col min="1" max="1" width="45.42578125" style="98" customWidth="1"/>
    <col min="2" max="2" width="1.42578125" style="98" customWidth="1"/>
    <col min="3" max="3" width="45.5703125" style="98" customWidth="1"/>
    <col min="4" max="4" width="1.42578125" style="98" customWidth="1"/>
    <col min="5" max="5" width="53.28515625" style="98" bestFit="1" customWidth="1"/>
    <col min="6" max="6" width="1.42578125" style="98" customWidth="1"/>
    <col min="7" max="16384" width="9.140625" style="98"/>
  </cols>
  <sheetData>
    <row r="1" spans="1:5" ht="33.75" x14ac:dyDescent="0.2">
      <c r="A1" s="130" t="str">
        <f>'گواهی شمش'!A1</f>
        <v>صندوق سرمایه‌گذاری کالایی درفش دماوند</v>
      </c>
      <c r="B1" s="130"/>
      <c r="C1" s="130"/>
      <c r="D1" s="130"/>
      <c r="E1" s="130"/>
    </row>
    <row r="2" spans="1:5" ht="33.75" x14ac:dyDescent="0.2">
      <c r="A2" s="130" t="s">
        <v>15</v>
      </c>
      <c r="B2" s="130"/>
      <c r="C2" s="130"/>
      <c r="D2" s="130"/>
      <c r="E2" s="130"/>
    </row>
    <row r="3" spans="1:5" ht="33.75" x14ac:dyDescent="0.2">
      <c r="A3" s="130" t="str">
        <f>درآمد!A3</f>
        <v>یک ماهه منتهی به 31 شهریور 1405</v>
      </c>
      <c r="B3" s="130"/>
      <c r="C3" s="130"/>
      <c r="D3" s="130"/>
      <c r="E3" s="130"/>
    </row>
    <row r="4" spans="1:5" ht="39.75" customHeight="1" x14ac:dyDescent="0.2"/>
    <row r="5" spans="1:5" ht="39.75" customHeight="1" x14ac:dyDescent="0.2">
      <c r="A5" s="132" t="s">
        <v>68</v>
      </c>
      <c r="B5" s="132"/>
      <c r="C5" s="132"/>
      <c r="D5" s="132"/>
      <c r="E5" s="132"/>
    </row>
    <row r="6" spans="1:5" ht="39.75" customHeight="1" x14ac:dyDescent="0.2">
      <c r="C6" s="131" t="s">
        <v>48</v>
      </c>
      <c r="D6" s="131"/>
      <c r="E6" s="131"/>
    </row>
    <row r="7" spans="1:5" ht="39.75" customHeight="1" thickBot="1" x14ac:dyDescent="0.4">
      <c r="A7" s="100" t="s">
        <v>35</v>
      </c>
      <c r="B7" s="101"/>
      <c r="C7" s="99" t="str">
        <f>'درآمد سرمایه گذاری در گواهی'!C7</f>
        <v>طی شهریورماه</v>
      </c>
      <c r="D7" s="101"/>
      <c r="E7" s="99" t="str">
        <f>'درآمد سرمایه گذاری در گواهی'!M7</f>
        <v>از ابتدای سال مالی تا پایان شهریور ماه</v>
      </c>
    </row>
    <row r="8" spans="1:5" ht="39.75" customHeight="1" thickBot="1" x14ac:dyDescent="0.4">
      <c r="A8" s="102" t="s">
        <v>103</v>
      </c>
      <c r="B8" s="103"/>
      <c r="C8" s="65">
        <v>-2278223277</v>
      </c>
      <c r="D8" s="64"/>
      <c r="E8" s="65">
        <v>-4239495</v>
      </c>
    </row>
    <row r="9" spans="1:5" ht="39.75" customHeight="1" thickBot="1" x14ac:dyDescent="0.4">
      <c r="A9" s="104"/>
      <c r="B9" s="103"/>
      <c r="C9" s="66">
        <f>SUM(C8)</f>
        <v>-2278223277</v>
      </c>
      <c r="D9" s="64"/>
      <c r="E9" s="66">
        <f>SUM(E8)</f>
        <v>-4239495</v>
      </c>
    </row>
    <row r="10" spans="1:5" ht="13.5" thickTop="1" x14ac:dyDescent="0.2"/>
    <row r="11" spans="1:5" ht="27.75" hidden="1" x14ac:dyDescent="0.2">
      <c r="C11" s="46">
        <v>-2278223277</v>
      </c>
      <c r="D11" s="46"/>
      <c r="E11" s="46">
        <v>-4239495</v>
      </c>
    </row>
    <row r="12" spans="1:5" ht="27.75" hidden="1" x14ac:dyDescent="0.2">
      <c r="C12" s="46">
        <f>C11-C9</f>
        <v>0</v>
      </c>
      <c r="D12" s="46"/>
      <c r="E12" s="46">
        <f>E11-E9</f>
        <v>0</v>
      </c>
    </row>
    <row r="13" spans="1:5" ht="27.75" x14ac:dyDescent="0.2">
      <c r="C13" s="46"/>
      <c r="D13" s="46"/>
      <c r="E13" s="46"/>
    </row>
    <row r="14" spans="1:5" ht="27.75" x14ac:dyDescent="0.2">
      <c r="C14" s="46"/>
      <c r="D14" s="46"/>
      <c r="E14" s="46"/>
    </row>
  </sheetData>
  <mergeCells count="5">
    <mergeCell ref="A1:E1"/>
    <mergeCell ref="A2:E2"/>
    <mergeCell ref="A3:E3"/>
    <mergeCell ref="C6:E6"/>
    <mergeCell ref="A5:E5"/>
  </mergeCells>
  <pageMargins left="0.39" right="0.39" top="0.39" bottom="0.39" header="0" footer="0"/>
  <pageSetup scale="8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view="pageBreakPreview" zoomScale="77" zoomScaleNormal="100" zoomScaleSheetLayoutView="77" workbookViewId="0">
      <selection activeCell="A13" sqref="A13:XFD14"/>
    </sheetView>
  </sheetViews>
  <sheetFormatPr defaultRowHeight="12.75" x14ac:dyDescent="0.2"/>
  <cols>
    <col min="1" max="1" width="39" customWidth="1"/>
    <col min="2" max="2" width="1.42578125" customWidth="1"/>
    <col min="3" max="3" width="16.42578125" bestFit="1" customWidth="1"/>
    <col min="4" max="4" width="1.42578125" customWidth="1"/>
    <col min="5" max="5" width="18" bestFit="1" customWidth="1"/>
    <col min="6" max="6" width="1.42578125" customWidth="1"/>
    <col min="7" max="7" width="18.5703125" bestFit="1" customWidth="1"/>
    <col min="8" max="8" width="1.42578125" customWidth="1"/>
    <col min="9" max="9" width="17" bestFit="1" customWidth="1"/>
    <col min="10" max="10" width="1.42578125" customWidth="1"/>
    <col min="11" max="11" width="18" bestFit="1" customWidth="1"/>
    <col min="12" max="12" width="1.42578125" customWidth="1"/>
    <col min="13" max="13" width="18.5703125" bestFit="1" customWidth="1"/>
    <col min="14" max="14" width="1.42578125" customWidth="1"/>
  </cols>
  <sheetData>
    <row r="1" spans="1:13" ht="40.5" customHeight="1" x14ac:dyDescent="0.2">
      <c r="A1" s="107" t="str">
        <f>'گواهی شمش'!A1</f>
        <v>صندوق سرمایه‌گذاری کالایی درفش دماوند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13" ht="40.5" customHeight="1" x14ac:dyDescent="0.2">
      <c r="A2" s="107" t="s">
        <v>15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1:13" ht="40.5" customHeight="1" x14ac:dyDescent="0.2">
      <c r="A3" s="107" t="str">
        <f>درآمد!A3</f>
        <v>یک ماهه منتهی به 31 شهریور 1405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</row>
    <row r="4" spans="1:13" ht="40.5" customHeight="1" x14ac:dyDescent="0.2"/>
    <row r="5" spans="1:13" ht="40.5" customHeight="1" x14ac:dyDescent="0.2">
      <c r="A5" s="106" t="s">
        <v>70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</row>
    <row r="6" spans="1:13" ht="40.5" customHeight="1" thickBot="1" x14ac:dyDescent="0.45">
      <c r="A6" s="133" t="s">
        <v>16</v>
      </c>
      <c r="B6" s="58"/>
      <c r="C6" s="117" t="str">
        <f>'درآمد سرمایه گذاری در گواهی'!C7</f>
        <v>طی شهریورماه</v>
      </c>
      <c r="D6" s="117"/>
      <c r="E6" s="117"/>
      <c r="F6" s="117"/>
      <c r="G6" s="117"/>
      <c r="H6" s="58"/>
      <c r="I6" s="117" t="str">
        <f>'درآمد سرمایه گذاری در گواهی'!M7</f>
        <v>از ابتدای سال مالی تا پایان شهریور ماه</v>
      </c>
      <c r="J6" s="117"/>
      <c r="K6" s="117"/>
      <c r="L6" s="117"/>
      <c r="M6" s="117"/>
    </row>
    <row r="7" spans="1:13" ht="40.5" customHeight="1" thickBot="1" x14ac:dyDescent="0.45">
      <c r="A7" s="117"/>
      <c r="B7" s="58"/>
      <c r="C7" s="32" t="s">
        <v>27</v>
      </c>
      <c r="D7" s="58"/>
      <c r="E7" s="32" t="s">
        <v>26</v>
      </c>
      <c r="F7" s="58"/>
      <c r="G7" s="32" t="s">
        <v>28</v>
      </c>
      <c r="H7" s="58"/>
      <c r="I7" s="32" t="s">
        <v>27</v>
      </c>
      <c r="J7" s="58"/>
      <c r="K7" s="32" t="s">
        <v>26</v>
      </c>
      <c r="L7" s="58"/>
      <c r="M7" s="32" t="s">
        <v>28</v>
      </c>
    </row>
    <row r="8" spans="1:13" ht="40.5" customHeight="1" x14ac:dyDescent="0.2">
      <c r="A8" s="44" t="s">
        <v>104</v>
      </c>
      <c r="C8" s="54">
        <v>0</v>
      </c>
      <c r="D8" s="25"/>
      <c r="E8" s="54">
        <v>0</v>
      </c>
      <c r="F8" s="25"/>
      <c r="G8" s="54">
        <f>C8-E8</f>
        <v>0</v>
      </c>
      <c r="H8" s="25"/>
      <c r="I8" s="54">
        <v>68597864</v>
      </c>
      <c r="J8" s="25"/>
      <c r="K8" s="54">
        <v>0</v>
      </c>
      <c r="L8" s="25"/>
      <c r="M8" s="54">
        <f>I8-K8</f>
        <v>68597864</v>
      </c>
    </row>
    <row r="9" spans="1:13" ht="40.5" customHeight="1" x14ac:dyDescent="0.2">
      <c r="A9" s="44" t="s">
        <v>101</v>
      </c>
      <c r="C9" s="54">
        <v>5715326</v>
      </c>
      <c r="D9" s="25"/>
      <c r="E9" s="54">
        <v>0</v>
      </c>
      <c r="F9" s="25"/>
      <c r="G9" s="54">
        <f>C9-E9</f>
        <v>5715326</v>
      </c>
      <c r="H9" s="25"/>
      <c r="I9" s="54">
        <v>51817037</v>
      </c>
      <c r="J9" s="25"/>
      <c r="K9" s="54">
        <v>0</v>
      </c>
      <c r="L9" s="25"/>
      <c r="M9" s="54">
        <f>I9-K9</f>
        <v>51817037</v>
      </c>
    </row>
    <row r="10" spans="1:13" ht="40.5" customHeight="1" thickBot="1" x14ac:dyDescent="0.25">
      <c r="A10" s="44" t="s">
        <v>102</v>
      </c>
      <c r="C10" s="49">
        <v>36627</v>
      </c>
      <c r="D10" s="25"/>
      <c r="E10" s="49">
        <v>0</v>
      </c>
      <c r="F10" s="25"/>
      <c r="G10" s="49">
        <f>C10-E10</f>
        <v>36627</v>
      </c>
      <c r="H10" s="25"/>
      <c r="I10" s="49">
        <v>78540</v>
      </c>
      <c r="J10" s="25"/>
      <c r="K10" s="49">
        <v>0</v>
      </c>
      <c r="L10" s="25"/>
      <c r="M10" s="49">
        <f>I10-K10</f>
        <v>78540</v>
      </c>
    </row>
    <row r="11" spans="1:13" ht="40.5" customHeight="1" thickBot="1" x14ac:dyDescent="0.25">
      <c r="A11" s="63"/>
      <c r="C11" s="52">
        <f>SUM(C8:C10)</f>
        <v>5751953</v>
      </c>
      <c r="D11" s="25"/>
      <c r="E11" s="52">
        <f>SUM(E8:E10)</f>
        <v>0</v>
      </c>
      <c r="F11" s="25"/>
      <c r="G11" s="52">
        <f>SUM(G8:G10)</f>
        <v>5751953</v>
      </c>
      <c r="H11" s="25"/>
      <c r="I11" s="52">
        <f>SUM(I8:I10)</f>
        <v>120493441</v>
      </c>
      <c r="J11" s="25"/>
      <c r="K11" s="52">
        <f>SUM(K8:K10)</f>
        <v>0</v>
      </c>
      <c r="L11" s="25"/>
      <c r="M11" s="52">
        <f>SUM(M8:M10)</f>
        <v>120493441</v>
      </c>
    </row>
    <row r="12" spans="1:13" ht="13.5" thickTop="1" x14ac:dyDescent="0.2">
      <c r="C12" s="5"/>
      <c r="G12" s="5"/>
      <c r="I12" s="5"/>
      <c r="M12" s="5"/>
    </row>
    <row r="13" spans="1:13" ht="27.75" hidden="1" x14ac:dyDescent="0.2">
      <c r="C13" s="54">
        <v>5751953</v>
      </c>
      <c r="D13" s="54"/>
      <c r="E13" s="54">
        <v>0</v>
      </c>
      <c r="F13" s="54"/>
      <c r="G13" s="54">
        <f>C13+E13</f>
        <v>5751953</v>
      </c>
      <c r="H13" s="54"/>
      <c r="I13" s="54">
        <v>120493441</v>
      </c>
      <c r="J13" s="54"/>
      <c r="K13" s="54">
        <v>0</v>
      </c>
      <c r="L13" s="54"/>
      <c r="M13" s="54">
        <f>I13+K13</f>
        <v>120493441</v>
      </c>
    </row>
    <row r="14" spans="1:13" ht="27.75" hidden="1" x14ac:dyDescent="0.2">
      <c r="C14" s="54">
        <f>C13-C11</f>
        <v>0</v>
      </c>
      <c r="D14" s="54"/>
      <c r="E14" s="54">
        <f>E13-E11</f>
        <v>0</v>
      </c>
      <c r="F14" s="54"/>
      <c r="G14" s="54">
        <f>G13-G11</f>
        <v>0</v>
      </c>
      <c r="H14" s="54"/>
      <c r="I14" s="54">
        <f>I13-I11</f>
        <v>0</v>
      </c>
      <c r="J14" s="54"/>
      <c r="K14" s="54">
        <f>K13-K11</f>
        <v>0</v>
      </c>
      <c r="L14" s="54"/>
      <c r="M14" s="54">
        <f>M13-M11</f>
        <v>0</v>
      </c>
    </row>
  </sheetData>
  <sortState xmlns:xlrd2="http://schemas.microsoft.com/office/spreadsheetml/2017/richdata2" ref="A8:M10">
    <sortCondition descending="1" ref="M8:M10"/>
  </sortState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8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23"/>
  <sheetViews>
    <sheetView rightToLeft="1" view="pageBreakPreview" zoomScale="51" zoomScaleNormal="100" zoomScaleSheetLayoutView="51" workbookViewId="0">
      <selection activeCell="I29" sqref="I29"/>
    </sheetView>
  </sheetViews>
  <sheetFormatPr defaultRowHeight="12.75" x14ac:dyDescent="0.2"/>
  <cols>
    <col min="1" max="1" width="112.7109375" style="7" customWidth="1"/>
    <col min="2" max="2" width="1.28515625" style="7" customWidth="1"/>
    <col min="3" max="3" width="20.7109375" style="7" customWidth="1"/>
    <col min="4" max="4" width="1.28515625" style="7" customWidth="1"/>
    <col min="5" max="5" width="32.7109375" style="7" bestFit="1" customWidth="1"/>
    <col min="6" max="6" width="1.28515625" style="7" customWidth="1"/>
    <col min="7" max="7" width="32.7109375" style="7" bestFit="1" customWidth="1"/>
    <col min="8" max="8" width="1.28515625" style="7" customWidth="1"/>
    <col min="9" max="9" width="45.42578125" style="7" bestFit="1" customWidth="1"/>
    <col min="10" max="10" width="1.28515625" style="7" customWidth="1"/>
    <col min="11" max="11" width="21.7109375" style="7" customWidth="1"/>
    <col min="12" max="12" width="1.28515625" style="7" customWidth="1"/>
    <col min="13" max="13" width="32.7109375" style="7" bestFit="1" customWidth="1"/>
    <col min="14" max="14" width="1.28515625" style="7" customWidth="1"/>
    <col min="15" max="15" width="32.5703125" style="7" bestFit="1" customWidth="1"/>
    <col min="16" max="16" width="1.28515625" style="7" customWidth="1"/>
    <col min="17" max="17" width="45.42578125" style="7" bestFit="1" customWidth="1"/>
    <col min="18" max="18" width="1.42578125" style="7" customWidth="1"/>
    <col min="19" max="19" width="67" style="7" bestFit="1" customWidth="1"/>
    <col min="20" max="16384" width="9.140625" style="7"/>
  </cols>
  <sheetData>
    <row r="1" spans="1:17" ht="39" customHeight="1" x14ac:dyDescent="0.2">
      <c r="A1" s="134" t="str">
        <f>'گواهی شمش'!A1</f>
        <v>صندوق سرمایه‌گذاری کالایی درفش دماوند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</row>
    <row r="2" spans="1:17" ht="39" customHeight="1" x14ac:dyDescent="0.2">
      <c r="A2" s="134" t="s">
        <v>15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</row>
    <row r="3" spans="1:17" ht="39" customHeight="1" x14ac:dyDescent="0.2">
      <c r="A3" s="134" t="str">
        <f>درآمد!A3</f>
        <v>یک ماهه منتهی به 31 شهریور 1405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</row>
    <row r="4" spans="1:17" ht="39" customHeight="1" x14ac:dyDescent="0.2"/>
    <row r="5" spans="1:17" ht="39" customHeight="1" x14ac:dyDescent="0.2">
      <c r="A5" s="135" t="s">
        <v>71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</row>
    <row r="6" spans="1:17" ht="39" customHeight="1" thickBot="1" x14ac:dyDescent="0.4">
      <c r="A6" s="136" t="s">
        <v>16</v>
      </c>
      <c r="C6" s="111" t="str">
        <f>'درآمد سرمایه گذاری در گواهی'!C7</f>
        <v>طی شهریورماه</v>
      </c>
      <c r="D6" s="111"/>
      <c r="E6" s="111"/>
      <c r="F6" s="111"/>
      <c r="G6" s="111"/>
      <c r="H6" s="111"/>
      <c r="I6" s="111"/>
      <c r="J6" s="70"/>
      <c r="K6" s="111" t="str">
        <f>'درآمد سرمایه گذاری در گواهی'!M7</f>
        <v>از ابتدای سال مالی تا پایان شهریور ماه</v>
      </c>
      <c r="L6" s="111"/>
      <c r="M6" s="111"/>
      <c r="N6" s="111"/>
      <c r="O6" s="111"/>
      <c r="P6" s="111"/>
      <c r="Q6" s="111"/>
    </row>
    <row r="7" spans="1:17" ht="39" customHeight="1" thickBot="1" x14ac:dyDescent="0.4">
      <c r="A7" s="111"/>
      <c r="C7" s="73" t="s">
        <v>4</v>
      </c>
      <c r="D7" s="70"/>
      <c r="E7" s="73" t="s">
        <v>6</v>
      </c>
      <c r="F7" s="70"/>
      <c r="G7" s="73" t="s">
        <v>31</v>
      </c>
      <c r="H7" s="70"/>
      <c r="I7" s="73" t="s">
        <v>123</v>
      </c>
      <c r="J7" s="70"/>
      <c r="K7" s="73" t="s">
        <v>4</v>
      </c>
      <c r="L7" s="70"/>
      <c r="M7" s="73" t="s">
        <v>6</v>
      </c>
      <c r="N7" s="70"/>
      <c r="O7" s="73" t="s">
        <v>31</v>
      </c>
      <c r="P7" s="70"/>
      <c r="Q7" s="73" t="s">
        <v>123</v>
      </c>
    </row>
    <row r="8" spans="1:17" ht="39" customHeight="1" x14ac:dyDescent="0.2">
      <c r="A8" s="75" t="s">
        <v>79</v>
      </c>
      <c r="C8" s="46">
        <v>1275128</v>
      </c>
      <c r="D8" s="45"/>
      <c r="E8" s="46">
        <v>40413590600256</v>
      </c>
      <c r="F8" s="45"/>
      <c r="G8" s="46">
        <v>-37500975615102</v>
      </c>
      <c r="H8" s="45"/>
      <c r="I8" s="46">
        <f>E8+G8</f>
        <v>2912614985154</v>
      </c>
      <c r="J8" s="88"/>
      <c r="K8" s="46">
        <v>1275128</v>
      </c>
      <c r="L8" s="45"/>
      <c r="M8" s="46">
        <v>40413590600256</v>
      </c>
      <c r="N8" s="45"/>
      <c r="O8" s="46">
        <v>-24548952608890</v>
      </c>
      <c r="P8" s="45"/>
      <c r="Q8" s="46">
        <f>M8+O8</f>
        <v>15864637991366</v>
      </c>
    </row>
    <row r="9" spans="1:17" ht="39" customHeight="1" x14ac:dyDescent="0.2">
      <c r="A9" s="75" t="s">
        <v>87</v>
      </c>
      <c r="C9" s="46">
        <v>40425</v>
      </c>
      <c r="D9" s="45"/>
      <c r="E9" s="46">
        <v>583504034977</v>
      </c>
      <c r="F9" s="45"/>
      <c r="G9" s="46">
        <v>-582031925394</v>
      </c>
      <c r="H9" s="45"/>
      <c r="I9" s="46">
        <f t="shared" ref="I9:I15" si="0">E9+G9</f>
        <v>1472109583</v>
      </c>
      <c r="J9" s="88"/>
      <c r="K9" s="46">
        <v>40425</v>
      </c>
      <c r="L9" s="45"/>
      <c r="M9" s="46">
        <v>583504034977</v>
      </c>
      <c r="N9" s="45"/>
      <c r="O9" s="46">
        <v>-489079560311</v>
      </c>
      <c r="P9" s="45"/>
      <c r="Q9" s="46">
        <f t="shared" ref="Q9:Q15" si="1">M9+O9</f>
        <v>94424474666</v>
      </c>
    </row>
    <row r="10" spans="1:17" ht="39" customHeight="1" x14ac:dyDescent="0.2">
      <c r="A10" s="75" t="s">
        <v>89</v>
      </c>
      <c r="C10" s="46">
        <v>29000</v>
      </c>
      <c r="D10" s="45"/>
      <c r="E10" s="46">
        <v>341789302069</v>
      </c>
      <c r="F10" s="45"/>
      <c r="G10" s="46">
        <v>-257778841437</v>
      </c>
      <c r="H10" s="45"/>
      <c r="I10" s="46">
        <f t="shared" si="0"/>
        <v>84010460632</v>
      </c>
      <c r="J10" s="88"/>
      <c r="K10" s="46">
        <v>29000</v>
      </c>
      <c r="L10" s="45"/>
      <c r="M10" s="46">
        <v>341789302069</v>
      </c>
      <c r="N10" s="45"/>
      <c r="O10" s="46">
        <v>-259626608577</v>
      </c>
      <c r="P10" s="45"/>
      <c r="Q10" s="46">
        <f t="shared" si="1"/>
        <v>82162693492</v>
      </c>
    </row>
    <row r="11" spans="1:17" ht="39" customHeight="1" x14ac:dyDescent="0.2">
      <c r="A11" s="75" t="s">
        <v>88</v>
      </c>
      <c r="C11" s="46">
        <v>20513</v>
      </c>
      <c r="D11" s="45"/>
      <c r="E11" s="46">
        <v>260202481880</v>
      </c>
      <c r="F11" s="45"/>
      <c r="G11" s="46">
        <v>-252021729984</v>
      </c>
      <c r="H11" s="45"/>
      <c r="I11" s="46">
        <f t="shared" si="0"/>
        <v>8180751896</v>
      </c>
      <c r="J11" s="88"/>
      <c r="K11" s="46">
        <v>20513</v>
      </c>
      <c r="L11" s="45"/>
      <c r="M11" s="46">
        <v>260202481880</v>
      </c>
      <c r="N11" s="45"/>
      <c r="O11" s="46">
        <v>-217708326799</v>
      </c>
      <c r="P11" s="45"/>
      <c r="Q11" s="46">
        <f t="shared" si="1"/>
        <v>42494155081</v>
      </c>
    </row>
    <row r="12" spans="1:17" ht="39" customHeight="1" x14ac:dyDescent="0.2">
      <c r="A12" s="75" t="s">
        <v>91</v>
      </c>
      <c r="C12" s="46">
        <v>13020</v>
      </c>
      <c r="D12" s="45"/>
      <c r="E12" s="46">
        <v>229787310915</v>
      </c>
      <c r="F12" s="45"/>
      <c r="G12" s="46">
        <v>-187205976691</v>
      </c>
      <c r="H12" s="45"/>
      <c r="I12" s="46">
        <f t="shared" si="0"/>
        <v>42581334224</v>
      </c>
      <c r="J12" s="88"/>
      <c r="K12" s="46">
        <v>13020</v>
      </c>
      <c r="L12" s="45"/>
      <c r="M12" s="46">
        <v>229787310915</v>
      </c>
      <c r="N12" s="45"/>
      <c r="O12" s="46">
        <v>-182604595312</v>
      </c>
      <c r="P12" s="45"/>
      <c r="Q12" s="46">
        <f t="shared" si="1"/>
        <v>47182715603</v>
      </c>
    </row>
    <row r="13" spans="1:17" ht="39" customHeight="1" x14ac:dyDescent="0.2">
      <c r="A13" s="75" t="s">
        <v>92</v>
      </c>
      <c r="C13" s="46">
        <v>9500</v>
      </c>
      <c r="D13" s="45"/>
      <c r="E13" s="46">
        <v>166050500000</v>
      </c>
      <c r="F13" s="45"/>
      <c r="G13" s="46">
        <v>-148651243592</v>
      </c>
      <c r="H13" s="45"/>
      <c r="I13" s="46">
        <f t="shared" si="0"/>
        <v>17399256408</v>
      </c>
      <c r="J13" s="88"/>
      <c r="K13" s="46">
        <v>9500</v>
      </c>
      <c r="L13" s="45"/>
      <c r="M13" s="46">
        <v>166050500000</v>
      </c>
      <c r="N13" s="45"/>
      <c r="O13" s="46">
        <v>-148783039089</v>
      </c>
      <c r="P13" s="45"/>
      <c r="Q13" s="46">
        <f t="shared" si="1"/>
        <v>17267460911</v>
      </c>
    </row>
    <row r="14" spans="1:17" ht="39" customHeight="1" x14ac:dyDescent="0.2">
      <c r="A14" s="75" t="s">
        <v>93</v>
      </c>
      <c r="C14" s="46">
        <v>10000</v>
      </c>
      <c r="D14" s="46"/>
      <c r="E14" s="46">
        <v>160806800000</v>
      </c>
      <c r="F14" s="46"/>
      <c r="G14" s="46">
        <v>-148312640680</v>
      </c>
      <c r="H14" s="46"/>
      <c r="I14" s="46">
        <f t="shared" si="0"/>
        <v>12494159320</v>
      </c>
      <c r="J14" s="80"/>
      <c r="K14" s="46">
        <v>10000</v>
      </c>
      <c r="L14" s="46"/>
      <c r="M14" s="46">
        <v>160806800000</v>
      </c>
      <c r="N14" s="46"/>
      <c r="O14" s="46">
        <v>-148312640680</v>
      </c>
      <c r="P14" s="45"/>
      <c r="Q14" s="46">
        <f t="shared" si="1"/>
        <v>12494159320</v>
      </c>
    </row>
    <row r="15" spans="1:17" ht="39" customHeight="1" thickBot="1" x14ac:dyDescent="0.25">
      <c r="A15" s="75" t="s">
        <v>90</v>
      </c>
      <c r="C15" s="50">
        <v>9259</v>
      </c>
      <c r="D15" s="46"/>
      <c r="E15" s="50">
        <v>92478855008</v>
      </c>
      <c r="F15" s="46"/>
      <c r="G15" s="50">
        <v>-83238353051</v>
      </c>
      <c r="H15" s="46"/>
      <c r="I15" s="46">
        <f t="shared" si="0"/>
        <v>9240501957</v>
      </c>
      <c r="J15" s="80"/>
      <c r="K15" s="50">
        <v>9259</v>
      </c>
      <c r="L15" s="46"/>
      <c r="M15" s="50">
        <v>92478855008</v>
      </c>
      <c r="N15" s="46"/>
      <c r="O15" s="50">
        <v>-74390676132</v>
      </c>
      <c r="P15" s="45"/>
      <c r="Q15" s="46">
        <f t="shared" si="1"/>
        <v>18088178876</v>
      </c>
    </row>
    <row r="16" spans="1:17" ht="39" customHeight="1" thickBot="1" x14ac:dyDescent="0.25">
      <c r="A16" s="89"/>
      <c r="C16" s="90">
        <f>SUM(C8:C15)</f>
        <v>1406845</v>
      </c>
      <c r="D16" s="77"/>
      <c r="E16" s="90">
        <f>SUM(E8:E15)</f>
        <v>42248209885105</v>
      </c>
      <c r="F16" s="77"/>
      <c r="G16" s="90">
        <f>SUM(G8:G15)</f>
        <v>-39160216325931</v>
      </c>
      <c r="H16" s="77"/>
      <c r="I16" s="90">
        <f>SUM(I8:I15)</f>
        <v>3087993559174</v>
      </c>
      <c r="J16" s="78"/>
      <c r="K16" s="90">
        <f>SUM(K8:K15)</f>
        <v>1406845</v>
      </c>
      <c r="L16" s="77"/>
      <c r="M16" s="90">
        <f>SUM(M8:M15)</f>
        <v>42248209885105</v>
      </c>
      <c r="N16" s="77"/>
      <c r="O16" s="90">
        <f>SUM(O8:O15)</f>
        <v>-26069458055790</v>
      </c>
      <c r="P16" s="77"/>
      <c r="Q16" s="90">
        <f>SUM(Q8:Q15)</f>
        <v>16178751829315</v>
      </c>
    </row>
    <row r="17" spans="3:17" ht="13.5" thickTop="1" x14ac:dyDescent="0.2"/>
    <row r="18" spans="3:17" ht="27.75" hidden="1" x14ac:dyDescent="0.2">
      <c r="C18" s="46"/>
      <c r="D18" s="45"/>
      <c r="E18" s="46"/>
      <c r="F18" s="45"/>
      <c r="G18" s="46"/>
      <c r="H18" s="45"/>
      <c r="I18" s="46">
        <v>3087993559174</v>
      </c>
      <c r="J18" s="88"/>
      <c r="K18" s="46"/>
      <c r="L18" s="45"/>
      <c r="M18" s="46"/>
      <c r="N18" s="45"/>
      <c r="O18" s="46"/>
      <c r="P18" s="45"/>
      <c r="Q18" s="46">
        <v>16178751829315</v>
      </c>
    </row>
    <row r="19" spans="3:17" ht="27.75" hidden="1" x14ac:dyDescent="0.2">
      <c r="C19" s="46"/>
      <c r="D19" s="45"/>
      <c r="E19" s="46"/>
      <c r="F19" s="45"/>
      <c r="G19" s="46"/>
      <c r="H19" s="45"/>
      <c r="I19" s="46">
        <f>I18-I16</f>
        <v>0</v>
      </c>
      <c r="J19" s="88"/>
      <c r="K19" s="46"/>
      <c r="L19" s="45"/>
      <c r="M19" s="46"/>
      <c r="N19" s="45"/>
      <c r="O19" s="46"/>
      <c r="P19" s="45"/>
      <c r="Q19" s="46">
        <f>Q18-Q16</f>
        <v>0</v>
      </c>
    </row>
    <row r="20" spans="3:17" ht="27.75" x14ac:dyDescent="0.2">
      <c r="C20" s="46"/>
      <c r="D20" s="45"/>
      <c r="E20" s="46"/>
      <c r="F20" s="45"/>
      <c r="G20" s="46"/>
      <c r="H20" s="45"/>
      <c r="I20" s="46" t="s">
        <v>105</v>
      </c>
      <c r="J20" s="88"/>
      <c r="K20" s="46"/>
      <c r="L20" s="45"/>
      <c r="M20" s="46"/>
      <c r="N20" s="45"/>
      <c r="O20" s="46"/>
      <c r="P20" s="45"/>
      <c r="Q20" s="46"/>
    </row>
    <row r="21" spans="3:17" ht="27.75" x14ac:dyDescent="0.2">
      <c r="C21" s="46"/>
      <c r="D21" s="45"/>
      <c r="E21" s="46"/>
      <c r="F21" s="45"/>
      <c r="G21" s="46"/>
      <c r="H21" s="45"/>
      <c r="I21" s="46"/>
      <c r="J21" s="88"/>
      <c r="K21" s="46"/>
      <c r="L21" s="45"/>
      <c r="M21" s="46"/>
      <c r="N21" s="45"/>
      <c r="O21" s="46"/>
      <c r="P21" s="45"/>
      <c r="Q21" s="46"/>
    </row>
    <row r="22" spans="3:17" ht="27.75" x14ac:dyDescent="0.2">
      <c r="C22" s="46"/>
      <c r="D22" s="45"/>
      <c r="E22" s="46"/>
      <c r="F22" s="45"/>
      <c r="G22" s="46"/>
      <c r="H22" s="45"/>
      <c r="I22" s="46"/>
      <c r="J22" s="88"/>
      <c r="K22" s="46"/>
      <c r="L22" s="45"/>
      <c r="M22" s="46"/>
      <c r="N22" s="45"/>
      <c r="O22" s="46"/>
      <c r="P22" s="45"/>
      <c r="Q22" s="46"/>
    </row>
    <row r="23" spans="3:17" ht="27.75" x14ac:dyDescent="0.2">
      <c r="C23" s="46"/>
      <c r="D23" s="45"/>
      <c r="E23" s="46"/>
      <c r="F23" s="45"/>
      <c r="G23" s="46"/>
      <c r="H23" s="45"/>
      <c r="I23" s="46"/>
      <c r="J23" s="88"/>
      <c r="K23" s="46"/>
      <c r="L23" s="45"/>
      <c r="M23" s="46"/>
      <c r="N23" s="45"/>
      <c r="O23" s="46"/>
      <c r="P23" s="45"/>
      <c r="Q23" s="46"/>
    </row>
  </sheetData>
  <sortState xmlns:xlrd2="http://schemas.microsoft.com/office/spreadsheetml/2017/richdata2" ref="A8:Q15">
    <sortCondition descending="1" ref="Q8:Q15"/>
  </sortState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3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Q17"/>
  <sheetViews>
    <sheetView rightToLeft="1" view="pageBreakPreview" zoomScale="71" zoomScaleNormal="100" zoomScaleSheetLayoutView="71" workbookViewId="0">
      <selection activeCell="I21" sqref="I21"/>
    </sheetView>
  </sheetViews>
  <sheetFormatPr defaultRowHeight="12.75" x14ac:dyDescent="0.2"/>
  <cols>
    <col min="1" max="1" width="28.140625" style="7" bestFit="1" customWidth="1"/>
    <col min="2" max="2" width="1.42578125" style="7" customWidth="1"/>
    <col min="3" max="3" width="19.28515625" style="7" customWidth="1"/>
    <col min="4" max="4" width="1.42578125" style="7" customWidth="1"/>
    <col min="5" max="5" width="26.28515625" style="7" bestFit="1" customWidth="1"/>
    <col min="6" max="6" width="1.42578125" style="7" customWidth="1"/>
    <col min="7" max="7" width="26.85546875" style="7" bestFit="1" customWidth="1"/>
    <col min="8" max="8" width="1.42578125" style="7" customWidth="1"/>
    <col min="9" max="9" width="36.7109375" style="7" bestFit="1" customWidth="1"/>
    <col min="10" max="10" width="1.42578125" style="7" customWidth="1"/>
    <col min="11" max="11" width="20.85546875" style="7" customWidth="1"/>
    <col min="12" max="12" width="1.42578125" style="7" customWidth="1"/>
    <col min="13" max="13" width="32.140625" style="7" customWidth="1"/>
    <col min="14" max="14" width="1.42578125" style="7" customWidth="1"/>
    <col min="15" max="15" width="29.5703125" style="7" customWidth="1"/>
    <col min="16" max="16" width="1.42578125" style="7" customWidth="1"/>
    <col min="17" max="17" width="36.7109375" style="7" bestFit="1" customWidth="1"/>
    <col min="18" max="18" width="1.42578125" style="7" customWidth="1"/>
    <col min="19" max="19" width="16.42578125" style="7" bestFit="1" customWidth="1"/>
    <col min="20" max="16384" width="9.140625" style="7"/>
  </cols>
  <sheetData>
    <row r="1" spans="1:17" ht="40.5" customHeight="1" x14ac:dyDescent="0.2">
      <c r="A1" s="134" t="str">
        <f>'گواهی شمش'!A1</f>
        <v>صندوق سرمایه‌گذاری کالایی درفش دماوند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</row>
    <row r="2" spans="1:17" ht="40.5" customHeight="1" x14ac:dyDescent="0.2">
      <c r="A2" s="134" t="s">
        <v>15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</row>
    <row r="3" spans="1:17" ht="40.5" customHeight="1" x14ac:dyDescent="0.2">
      <c r="A3" s="134" t="str">
        <f>درآمد!A3</f>
        <v>یک ماهه منتهی به 31 شهریور 1405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</row>
    <row r="4" spans="1:17" ht="40.5" customHeight="1" x14ac:dyDescent="0.2"/>
    <row r="5" spans="1:17" ht="40.5" customHeight="1" x14ac:dyDescent="0.2">
      <c r="A5" s="135" t="s">
        <v>124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</row>
    <row r="6" spans="1:17" ht="40.5" customHeight="1" thickBot="1" x14ac:dyDescent="0.4">
      <c r="A6" s="136" t="s">
        <v>16</v>
      </c>
      <c r="B6" s="70"/>
      <c r="C6" s="111" t="str">
        <f>'درآمد سرمایه گذاری در گواهی'!C7</f>
        <v>طی شهریورماه</v>
      </c>
      <c r="D6" s="111"/>
      <c r="E6" s="111"/>
      <c r="F6" s="111"/>
      <c r="G6" s="111"/>
      <c r="H6" s="111"/>
      <c r="I6" s="111"/>
      <c r="J6" s="70"/>
      <c r="K6" s="111" t="str">
        <f>'درآمد سرمایه گذاری در گواهی'!M7</f>
        <v>از ابتدای سال مالی تا پایان شهریور ماه</v>
      </c>
      <c r="L6" s="111"/>
      <c r="M6" s="111"/>
      <c r="N6" s="111"/>
      <c r="O6" s="111"/>
      <c r="P6" s="111"/>
      <c r="Q6" s="111"/>
    </row>
    <row r="7" spans="1:17" ht="40.5" customHeight="1" thickBot="1" x14ac:dyDescent="0.4">
      <c r="A7" s="111"/>
      <c r="B7" s="70"/>
      <c r="C7" s="73" t="s">
        <v>4</v>
      </c>
      <c r="D7" s="70"/>
      <c r="E7" s="73" t="s">
        <v>30</v>
      </c>
      <c r="F7" s="70"/>
      <c r="G7" s="73" t="s">
        <v>31</v>
      </c>
      <c r="H7" s="70"/>
      <c r="I7" s="73" t="s">
        <v>122</v>
      </c>
      <c r="J7" s="70"/>
      <c r="K7" s="91" t="s">
        <v>4</v>
      </c>
      <c r="L7" s="70"/>
      <c r="M7" s="73" t="s">
        <v>30</v>
      </c>
      <c r="N7" s="70"/>
      <c r="O7" s="73" t="s">
        <v>31</v>
      </c>
      <c r="P7" s="70"/>
      <c r="Q7" s="73" t="s">
        <v>122</v>
      </c>
    </row>
    <row r="8" spans="1:17" ht="40.5" customHeight="1" x14ac:dyDescent="0.35">
      <c r="A8" s="75" t="s">
        <v>79</v>
      </c>
      <c r="B8" s="92"/>
      <c r="C8" s="46">
        <v>142179</v>
      </c>
      <c r="D8" s="46"/>
      <c r="E8" s="46">
        <v>4359727415651</v>
      </c>
      <c r="F8" s="46"/>
      <c r="G8" s="46">
        <v>-2615533126587</v>
      </c>
      <c r="H8" s="46"/>
      <c r="I8" s="46">
        <f>E8+G8</f>
        <v>1744194289064</v>
      </c>
      <c r="J8" s="46"/>
      <c r="K8" s="46">
        <v>730297</v>
      </c>
      <c r="L8" s="46"/>
      <c r="M8" s="46">
        <v>15597385264017</v>
      </c>
      <c r="N8" s="46"/>
      <c r="O8" s="46">
        <v>-10686868233952</v>
      </c>
      <c r="P8" s="46"/>
      <c r="Q8" s="46">
        <f>M8+O8</f>
        <v>4910517030065</v>
      </c>
    </row>
    <row r="9" spans="1:17" ht="40.5" customHeight="1" x14ac:dyDescent="0.35">
      <c r="A9" s="75" t="s">
        <v>106</v>
      </c>
      <c r="B9" s="92"/>
      <c r="C9" s="46">
        <v>0</v>
      </c>
      <c r="D9" s="46"/>
      <c r="E9" s="46">
        <v>0</v>
      </c>
      <c r="F9" s="46"/>
      <c r="G9" s="46">
        <v>0</v>
      </c>
      <c r="H9" s="46"/>
      <c r="I9" s="46">
        <f t="shared" ref="I9:I10" si="0">E9-G9</f>
        <v>0</v>
      </c>
      <c r="J9" s="46"/>
      <c r="K9" s="46">
        <v>470</v>
      </c>
      <c r="L9" s="46"/>
      <c r="M9" s="46">
        <v>591232602928</v>
      </c>
      <c r="N9" s="46"/>
      <c r="O9" s="46">
        <v>-548848187915</v>
      </c>
      <c r="P9" s="46"/>
      <c r="Q9" s="46">
        <f>M9+O9</f>
        <v>42384415013</v>
      </c>
    </row>
    <row r="10" spans="1:17" ht="40.5" customHeight="1" thickBot="1" x14ac:dyDescent="0.4">
      <c r="A10" s="75" t="s">
        <v>107</v>
      </c>
      <c r="B10" s="92"/>
      <c r="C10" s="50">
        <v>0</v>
      </c>
      <c r="D10" s="46"/>
      <c r="E10" s="50">
        <v>0</v>
      </c>
      <c r="F10" s="46"/>
      <c r="G10" s="50">
        <v>0</v>
      </c>
      <c r="H10" s="46"/>
      <c r="I10" s="50">
        <f t="shared" si="0"/>
        <v>0</v>
      </c>
      <c r="J10" s="46"/>
      <c r="K10" s="50">
        <v>7000</v>
      </c>
      <c r="L10" s="46"/>
      <c r="M10" s="50">
        <v>38198140755</v>
      </c>
      <c r="N10" s="46"/>
      <c r="O10" s="50">
        <v>-35552408356</v>
      </c>
      <c r="P10" s="46"/>
      <c r="Q10" s="50">
        <f>M10+O10</f>
        <v>2645732399</v>
      </c>
    </row>
    <row r="11" spans="1:17" ht="40.5" customHeight="1" thickBot="1" x14ac:dyDescent="0.4">
      <c r="A11" s="79"/>
      <c r="B11" s="92"/>
      <c r="C11" s="93">
        <f>SUM(C8:C10)</f>
        <v>142179</v>
      </c>
      <c r="D11" s="45"/>
      <c r="E11" s="93">
        <f>SUM(E8:E10)</f>
        <v>4359727415651</v>
      </c>
      <c r="F11" s="45"/>
      <c r="G11" s="93">
        <f>SUM(G8:G10)</f>
        <v>-2615533126587</v>
      </c>
      <c r="H11" s="45"/>
      <c r="I11" s="93">
        <f>SUM(I8:I10)</f>
        <v>1744194289064</v>
      </c>
      <c r="J11" s="45"/>
      <c r="K11" s="93">
        <f>SUM(K8:K10)</f>
        <v>737767</v>
      </c>
      <c r="L11" s="45"/>
      <c r="M11" s="93">
        <f>SUM(M8:M10)</f>
        <v>16226816007700</v>
      </c>
      <c r="N11" s="45"/>
      <c r="O11" s="93">
        <f>SUM(O8:O10)</f>
        <v>-11271268830223</v>
      </c>
      <c r="P11" s="45"/>
      <c r="Q11" s="93">
        <f>SUM(Q8:Q10)</f>
        <v>4955547177477</v>
      </c>
    </row>
    <row r="12" spans="1:17" ht="13.5" thickTop="1" x14ac:dyDescent="0.2"/>
    <row r="13" spans="1:17" ht="27.75" hidden="1" x14ac:dyDescent="0.2">
      <c r="C13" s="46"/>
      <c r="D13" s="46"/>
      <c r="E13" s="46"/>
      <c r="F13" s="46"/>
      <c r="G13" s="46"/>
      <c r="H13" s="46"/>
      <c r="I13" s="46">
        <v>1744194289064</v>
      </c>
      <c r="J13" s="46"/>
      <c r="K13" s="46"/>
      <c r="L13" s="46"/>
      <c r="M13" s="46"/>
      <c r="N13" s="46"/>
      <c r="O13" s="46"/>
      <c r="P13" s="46"/>
      <c r="Q13" s="46">
        <v>5082184539728</v>
      </c>
    </row>
    <row r="14" spans="1:17" ht="27.75" hidden="1" x14ac:dyDescent="0.2">
      <c r="C14" s="46"/>
      <c r="D14" s="46"/>
      <c r="E14" s="46"/>
      <c r="F14" s="46"/>
      <c r="G14" s="46"/>
      <c r="H14" s="46"/>
      <c r="I14" s="46">
        <f>I13-I11</f>
        <v>0</v>
      </c>
      <c r="J14" s="46"/>
      <c r="K14" s="46"/>
      <c r="L14" s="46"/>
      <c r="M14" s="46"/>
      <c r="N14" s="46"/>
      <c r="O14" s="46"/>
      <c r="P14" s="46"/>
      <c r="Q14" s="46">
        <f>Q13-Q11</f>
        <v>126637362251</v>
      </c>
    </row>
    <row r="15" spans="1:17" ht="27.75" hidden="1" x14ac:dyDescent="0.2"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>
        <f>'درآمد اعمال اختیار'!K25</f>
        <v>126637362251</v>
      </c>
    </row>
    <row r="16" spans="1:17" ht="27.75" hidden="1" x14ac:dyDescent="0.2"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>
        <f>Q14-Q15</f>
        <v>0</v>
      </c>
    </row>
    <row r="17" spans="3:17" ht="27.75" x14ac:dyDescent="0.2"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4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09FB6-A531-4B1E-A3C2-95E212045420}">
  <sheetPr>
    <pageSetUpPr fitToPage="1"/>
  </sheetPr>
  <dimension ref="A1:K32"/>
  <sheetViews>
    <sheetView rightToLeft="1" view="pageBreakPreview" zoomScale="51" zoomScaleNormal="100" zoomScaleSheetLayoutView="51" workbookViewId="0">
      <selection activeCell="W18" sqref="W18"/>
    </sheetView>
  </sheetViews>
  <sheetFormatPr defaultRowHeight="12.75" x14ac:dyDescent="0.2"/>
  <cols>
    <col min="1" max="1" width="122.85546875" style="6" bestFit="1" customWidth="1"/>
    <col min="2" max="2" width="1.42578125" style="6" customWidth="1"/>
    <col min="3" max="3" width="24.42578125" style="6" customWidth="1"/>
    <col min="4" max="4" width="1.42578125" style="6" customWidth="1"/>
    <col min="5" max="5" width="24.140625" style="6" customWidth="1"/>
    <col min="6" max="6" width="1.42578125" style="6" customWidth="1"/>
    <col min="7" max="7" width="30.42578125" style="6" customWidth="1"/>
    <col min="8" max="8" width="1.42578125" style="6" customWidth="1"/>
    <col min="9" max="9" width="25.28515625" style="6" customWidth="1"/>
    <col min="10" max="10" width="1.42578125" style="6" customWidth="1"/>
    <col min="11" max="11" width="54.140625" style="6" bestFit="1" customWidth="1"/>
    <col min="12" max="12" width="1.42578125" style="6" customWidth="1"/>
    <col min="13" max="13" width="12.140625" style="6" bestFit="1" customWidth="1"/>
    <col min="14" max="16384" width="9.140625" style="6"/>
  </cols>
  <sheetData>
    <row r="1" spans="1:11" ht="40.5" customHeight="1" x14ac:dyDescent="0.2">
      <c r="A1" s="123" t="str">
        <f>'گواهی شمش'!A1</f>
        <v>صندوق سرمایه‌گذاری کالایی درفش دماوند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</row>
    <row r="2" spans="1:11" ht="40.5" customHeight="1" x14ac:dyDescent="0.2">
      <c r="A2" s="123" t="s">
        <v>15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</row>
    <row r="3" spans="1:11" ht="40.5" customHeight="1" x14ac:dyDescent="0.2">
      <c r="A3" s="123" t="str">
        <f>'درآمد سرمایه گذاری در گواهی'!A3</f>
        <v>یک ماهه منتهی به 31 شهریور 1405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</row>
    <row r="4" spans="1:11" ht="40.5" customHeight="1" x14ac:dyDescent="0.2"/>
    <row r="5" spans="1:11" ht="40.5" customHeight="1" x14ac:dyDescent="0.2">
      <c r="A5" s="137" t="s">
        <v>121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</row>
    <row r="6" spans="1:11" ht="40.5" customHeight="1" x14ac:dyDescent="0.2"/>
    <row r="7" spans="1:11" ht="40.5" customHeight="1" thickBot="1" x14ac:dyDescent="0.4">
      <c r="C7" s="122" t="str">
        <f>'درآمد سرمایه گذاری در گواهی'!C7</f>
        <v>طی شهریورماه</v>
      </c>
      <c r="D7" s="122"/>
      <c r="E7" s="122"/>
      <c r="F7" s="122"/>
      <c r="G7" s="122"/>
      <c r="H7" s="122"/>
      <c r="I7" s="122"/>
      <c r="J7" s="37"/>
      <c r="K7" s="40" t="str">
        <f>'درآمد سرمایه گذاری در گواهی'!M7</f>
        <v>از ابتدای سال مالی تا پایان شهریور ماه</v>
      </c>
    </row>
    <row r="8" spans="1:11" ht="40.5" customHeight="1" thickBot="1" x14ac:dyDescent="0.4">
      <c r="A8" s="40" t="s">
        <v>32</v>
      </c>
      <c r="B8" s="37"/>
      <c r="C8" s="68" t="s">
        <v>4</v>
      </c>
      <c r="D8" s="96"/>
      <c r="E8" s="68" t="s">
        <v>11</v>
      </c>
      <c r="F8" s="96"/>
      <c r="G8" s="68" t="s">
        <v>33</v>
      </c>
      <c r="H8" s="37"/>
      <c r="I8" s="68" t="s">
        <v>120</v>
      </c>
      <c r="J8" s="37"/>
      <c r="K8" s="68" t="s">
        <v>120</v>
      </c>
    </row>
    <row r="9" spans="1:11" ht="40.5" customHeight="1" x14ac:dyDescent="0.2">
      <c r="A9" s="44" t="s">
        <v>87</v>
      </c>
      <c r="C9" s="94">
        <v>18000000</v>
      </c>
      <c r="D9" s="94"/>
      <c r="E9" s="97" t="s">
        <v>84</v>
      </c>
      <c r="F9" s="94"/>
      <c r="G9" s="94">
        <v>-838512000</v>
      </c>
      <c r="H9" s="94"/>
      <c r="I9" s="94">
        <v>32721479919</v>
      </c>
      <c r="J9" s="94"/>
      <c r="K9" s="94">
        <v>32921717781</v>
      </c>
    </row>
    <row r="10" spans="1:11" ht="40.5" customHeight="1" x14ac:dyDescent="0.2">
      <c r="A10" s="44" t="s">
        <v>108</v>
      </c>
      <c r="C10" s="94">
        <v>9000000</v>
      </c>
      <c r="D10" s="94"/>
      <c r="E10" s="97" t="s">
        <v>125</v>
      </c>
      <c r="F10" s="94"/>
      <c r="G10" s="94">
        <v>-137303100</v>
      </c>
      <c r="H10" s="94"/>
      <c r="I10" s="94">
        <v>0</v>
      </c>
      <c r="J10" s="94"/>
      <c r="K10" s="94">
        <v>21986883549</v>
      </c>
    </row>
    <row r="11" spans="1:11" ht="40.5" customHeight="1" x14ac:dyDescent="0.2">
      <c r="A11" s="44" t="s">
        <v>109</v>
      </c>
      <c r="C11" s="94">
        <v>105000000</v>
      </c>
      <c r="D11" s="94"/>
      <c r="E11" s="97" t="s">
        <v>125</v>
      </c>
      <c r="F11" s="94"/>
      <c r="G11" s="94">
        <v>-107896320</v>
      </c>
      <c r="H11" s="94"/>
      <c r="I11" s="94">
        <v>0</v>
      </c>
      <c r="J11" s="94"/>
      <c r="K11" s="94">
        <v>13506334256</v>
      </c>
    </row>
    <row r="12" spans="1:11" ht="40.5" customHeight="1" x14ac:dyDescent="0.2">
      <c r="A12" s="44" t="s">
        <v>110</v>
      </c>
      <c r="C12" s="94">
        <v>8000000</v>
      </c>
      <c r="D12" s="94"/>
      <c r="E12" s="97" t="s">
        <v>125</v>
      </c>
      <c r="F12" s="94"/>
      <c r="G12" s="94">
        <v>-74201400</v>
      </c>
      <c r="H12" s="94"/>
      <c r="I12" s="94">
        <v>0</v>
      </c>
      <c r="J12" s="94"/>
      <c r="K12" s="94">
        <v>12192942597</v>
      </c>
    </row>
    <row r="13" spans="1:11" ht="40.5" customHeight="1" x14ac:dyDescent="0.2">
      <c r="A13" s="44" t="s">
        <v>111</v>
      </c>
      <c r="C13" s="94">
        <v>8000000</v>
      </c>
      <c r="D13" s="94"/>
      <c r="E13" s="97" t="s">
        <v>126</v>
      </c>
      <c r="F13" s="94"/>
      <c r="G13" s="94">
        <v>-354630360</v>
      </c>
      <c r="H13" s="94"/>
      <c r="I13" s="94">
        <v>0</v>
      </c>
      <c r="J13" s="94"/>
      <c r="K13" s="94">
        <v>11623371119</v>
      </c>
    </row>
    <row r="14" spans="1:11" ht="40.5" customHeight="1" x14ac:dyDescent="0.2">
      <c r="A14" s="44" t="s">
        <v>112</v>
      </c>
      <c r="C14" s="94">
        <v>9000000</v>
      </c>
      <c r="D14" s="94"/>
      <c r="E14" s="97" t="s">
        <v>126</v>
      </c>
      <c r="F14" s="94"/>
      <c r="G14" s="94">
        <v>-295557060</v>
      </c>
      <c r="H14" s="94"/>
      <c r="I14" s="94">
        <v>0</v>
      </c>
      <c r="J14" s="94"/>
      <c r="K14" s="94">
        <v>9403317173</v>
      </c>
    </row>
    <row r="15" spans="1:11" ht="40.5" customHeight="1" x14ac:dyDescent="0.2">
      <c r="A15" s="44" t="s">
        <v>113</v>
      </c>
      <c r="C15" s="94">
        <v>95000000</v>
      </c>
      <c r="D15" s="94"/>
      <c r="E15" s="97" t="s">
        <v>125</v>
      </c>
      <c r="F15" s="94"/>
      <c r="G15" s="94">
        <v>-44396100</v>
      </c>
      <c r="H15" s="94"/>
      <c r="I15" s="94">
        <v>0</v>
      </c>
      <c r="J15" s="94"/>
      <c r="K15" s="94">
        <v>7953236119</v>
      </c>
    </row>
    <row r="16" spans="1:11" ht="40.5" customHeight="1" x14ac:dyDescent="0.2">
      <c r="A16" s="44" t="s">
        <v>119</v>
      </c>
      <c r="C16" s="94">
        <v>10000000</v>
      </c>
      <c r="D16" s="94"/>
      <c r="E16" s="97" t="s">
        <v>125</v>
      </c>
      <c r="F16" s="94"/>
      <c r="G16" s="94">
        <v>-56758800</v>
      </c>
      <c r="H16" s="94"/>
      <c r="I16" s="94">
        <v>0</v>
      </c>
      <c r="J16" s="94"/>
      <c r="K16" s="94">
        <v>7851327396</v>
      </c>
    </row>
    <row r="17" spans="1:11" ht="40.5" customHeight="1" x14ac:dyDescent="0.2">
      <c r="A17" s="44" t="s">
        <v>114</v>
      </c>
      <c r="C17" s="94">
        <v>95000000</v>
      </c>
      <c r="D17" s="94"/>
      <c r="E17" s="97" t="s">
        <v>126</v>
      </c>
      <c r="F17" s="94"/>
      <c r="G17" s="94">
        <v>-111198780</v>
      </c>
      <c r="H17" s="94"/>
      <c r="I17" s="94">
        <v>0</v>
      </c>
      <c r="J17" s="94"/>
      <c r="K17" s="94">
        <v>3737822385</v>
      </c>
    </row>
    <row r="18" spans="1:11" ht="40.5" customHeight="1" x14ac:dyDescent="0.2">
      <c r="A18" s="44" t="s">
        <v>115</v>
      </c>
      <c r="C18" s="94">
        <v>10000000</v>
      </c>
      <c r="D18" s="94"/>
      <c r="E18" s="97" t="s">
        <v>126</v>
      </c>
      <c r="F18" s="94"/>
      <c r="G18" s="94">
        <v>-57145440</v>
      </c>
      <c r="H18" s="94"/>
      <c r="I18" s="94">
        <v>0</v>
      </c>
      <c r="J18" s="94"/>
      <c r="K18" s="94">
        <v>2323243497</v>
      </c>
    </row>
    <row r="19" spans="1:11" ht="40.5" customHeight="1" x14ac:dyDescent="0.2">
      <c r="A19" s="44" t="s">
        <v>116</v>
      </c>
      <c r="C19" s="94">
        <v>11000000</v>
      </c>
      <c r="D19" s="94"/>
      <c r="E19" s="97" t="s">
        <v>126</v>
      </c>
      <c r="F19" s="94"/>
      <c r="G19" s="94">
        <v>-21426480</v>
      </c>
      <c r="H19" s="94"/>
      <c r="I19" s="94">
        <v>0</v>
      </c>
      <c r="J19" s="94"/>
      <c r="K19" s="94">
        <v>993815288</v>
      </c>
    </row>
    <row r="20" spans="1:11" ht="40.5" customHeight="1" x14ac:dyDescent="0.2">
      <c r="A20" s="44" t="s">
        <v>117</v>
      </c>
      <c r="C20" s="94">
        <v>105000000</v>
      </c>
      <c r="D20" s="94"/>
      <c r="E20" s="97" t="s">
        <v>126</v>
      </c>
      <c r="F20" s="94"/>
      <c r="G20" s="94">
        <v>-25074240</v>
      </c>
      <c r="H20" s="94"/>
      <c r="I20" s="94">
        <v>0</v>
      </c>
      <c r="J20" s="94"/>
      <c r="K20" s="94">
        <v>950536282</v>
      </c>
    </row>
    <row r="21" spans="1:11" ht="40.5" customHeight="1" x14ac:dyDescent="0.2">
      <c r="A21" s="44" t="s">
        <v>118</v>
      </c>
      <c r="C21" s="94">
        <v>12000000</v>
      </c>
      <c r="D21" s="94"/>
      <c r="E21" s="97" t="s">
        <v>126</v>
      </c>
      <c r="F21" s="94"/>
      <c r="G21" s="94">
        <v>-14529600</v>
      </c>
      <c r="H21" s="94"/>
      <c r="I21" s="94">
        <v>0</v>
      </c>
      <c r="J21" s="94"/>
      <c r="K21" s="94">
        <v>824652506</v>
      </c>
    </row>
    <row r="22" spans="1:11" ht="40.5" customHeight="1" x14ac:dyDescent="0.2">
      <c r="A22" s="44" t="s">
        <v>89</v>
      </c>
      <c r="C22" s="94">
        <v>22000000</v>
      </c>
      <c r="D22" s="94"/>
      <c r="E22" s="97" t="s">
        <v>84</v>
      </c>
      <c r="F22" s="94"/>
      <c r="G22" s="94">
        <v>-18420000</v>
      </c>
      <c r="H22" s="94"/>
      <c r="I22" s="94">
        <v>310361410</v>
      </c>
      <c r="J22" s="94"/>
      <c r="K22" s="94">
        <v>310361410</v>
      </c>
    </row>
    <row r="23" spans="1:11" ht="40.5" customHeight="1" x14ac:dyDescent="0.2">
      <c r="A23" s="44" t="s">
        <v>90</v>
      </c>
      <c r="C23" s="94">
        <v>24000000</v>
      </c>
      <c r="D23" s="94"/>
      <c r="E23" s="97" t="s">
        <v>84</v>
      </c>
      <c r="F23" s="94"/>
      <c r="G23" s="94">
        <v>-765936</v>
      </c>
      <c r="H23" s="94"/>
      <c r="I23" s="94">
        <v>32973049</v>
      </c>
      <c r="J23" s="94"/>
      <c r="K23" s="94">
        <v>32973049</v>
      </c>
    </row>
    <row r="24" spans="1:11" ht="40.5" customHeight="1" thickBot="1" x14ac:dyDescent="0.25">
      <c r="A24" s="44" t="s">
        <v>88</v>
      </c>
      <c r="C24" s="94">
        <v>20000000</v>
      </c>
      <c r="D24" s="94"/>
      <c r="E24" s="97" t="s">
        <v>84</v>
      </c>
      <c r="F24" s="94"/>
      <c r="G24" s="65">
        <v>-424792</v>
      </c>
      <c r="H24" s="94"/>
      <c r="I24" s="65">
        <v>21439723</v>
      </c>
      <c r="J24" s="94"/>
      <c r="K24" s="65">
        <v>24827844</v>
      </c>
    </row>
    <row r="25" spans="1:11" ht="40.5" customHeight="1" thickBot="1" x14ac:dyDescent="0.4">
      <c r="A25" s="36"/>
      <c r="C25" s="94"/>
      <c r="D25" s="94"/>
      <c r="E25" s="94"/>
      <c r="F25" s="94"/>
      <c r="G25" s="95">
        <f>SUM(G9:G24)</f>
        <v>-2158240408</v>
      </c>
      <c r="H25" s="94"/>
      <c r="I25" s="95">
        <f>SUM(I9:I24)</f>
        <v>33086254101</v>
      </c>
      <c r="J25" s="94"/>
      <c r="K25" s="95">
        <f>SUM(K9:K24)</f>
        <v>126637362251</v>
      </c>
    </row>
    <row r="26" spans="1:11" ht="13.5" thickTop="1" x14ac:dyDescent="0.2"/>
    <row r="27" spans="1:11" ht="27.75" hidden="1" x14ac:dyDescent="0.2">
      <c r="G27" s="94"/>
      <c r="H27" s="94"/>
      <c r="I27" s="94">
        <v>33086254101</v>
      </c>
      <c r="J27" s="94"/>
      <c r="K27" s="94">
        <v>126637362251</v>
      </c>
    </row>
    <row r="28" spans="1:11" ht="27.75" hidden="1" x14ac:dyDescent="0.2">
      <c r="G28" s="94"/>
      <c r="H28" s="94"/>
      <c r="I28" s="94">
        <f>I27-I25</f>
        <v>0</v>
      </c>
      <c r="J28" s="94"/>
      <c r="K28" s="94">
        <f>K27-K25</f>
        <v>0</v>
      </c>
    </row>
    <row r="29" spans="1:11" ht="27.75" x14ac:dyDescent="0.2">
      <c r="G29" s="94"/>
      <c r="H29" s="94"/>
      <c r="I29" s="94"/>
      <c r="J29" s="94"/>
      <c r="K29" s="94"/>
    </row>
    <row r="30" spans="1:11" ht="27.75" x14ac:dyDescent="0.2">
      <c r="G30" s="94"/>
      <c r="H30" s="94"/>
      <c r="I30" s="94"/>
      <c r="J30" s="94"/>
      <c r="K30" s="94"/>
    </row>
    <row r="31" spans="1:11" ht="27.75" x14ac:dyDescent="0.2">
      <c r="G31" s="94"/>
      <c r="H31" s="94"/>
      <c r="I31" s="94"/>
      <c r="J31" s="94"/>
      <c r="K31" s="94"/>
    </row>
    <row r="32" spans="1:11" ht="27.75" x14ac:dyDescent="0.2">
      <c r="G32" s="94"/>
      <c r="H32" s="94"/>
      <c r="I32" s="94"/>
      <c r="J32" s="94"/>
      <c r="K32" s="94"/>
    </row>
  </sheetData>
  <mergeCells count="5">
    <mergeCell ref="A1:K1"/>
    <mergeCell ref="A2:K2"/>
    <mergeCell ref="A3:K3"/>
    <mergeCell ref="A5:K5"/>
    <mergeCell ref="C7:I7"/>
  </mergeCells>
  <phoneticPr fontId="6" type="noConversion"/>
  <pageMargins left="0.39" right="0.39" top="0.39" bottom="0.39" header="0" footer="0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11</vt:i4>
      </vt:variant>
    </vt:vector>
  </HeadingPairs>
  <TitlesOfParts>
    <vt:vector size="23" baseType="lpstr">
      <vt:lpstr>صورت وضعیت پرتفوی</vt:lpstr>
      <vt:lpstr>گواهی شمش</vt:lpstr>
      <vt:lpstr>اوراق مشتقه</vt:lpstr>
      <vt:lpstr>سپرده</vt:lpstr>
      <vt:lpstr>درآمد</vt:lpstr>
      <vt:lpstr>درآمد سرمایه گذاری در گواهی</vt:lpstr>
      <vt:lpstr>درآمد سپرده بانکی</vt:lpstr>
      <vt:lpstr>سایر درآمدها</vt:lpstr>
      <vt:lpstr>سود سپرده بانکی</vt:lpstr>
      <vt:lpstr>درآمد ناشی از تغییر قیمت </vt:lpstr>
      <vt:lpstr>درآمد ناشی از فروش</vt:lpstr>
      <vt:lpstr>درآمد اعمال اختیار</vt:lpstr>
      <vt:lpstr>'اوراق مشتقه'!Print_Area</vt:lpstr>
      <vt:lpstr>درآمد!Print_Area</vt:lpstr>
      <vt:lpstr>'درآمد اعمال اختیار'!Print_Area</vt:lpstr>
      <vt:lpstr>'درآمد سپرده بانکی'!Print_Area</vt:lpstr>
      <vt:lpstr>'درآمد سرمایه گذاری در گواهی'!Print_Area</vt:lpstr>
      <vt:lpstr>'درآمد ناشی از تغییر قیمت 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'گواهی شمش'!Print_Area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Mohammad Nikomaram</dc:creator>
  <dc:description/>
  <cp:lastModifiedBy>Hamidreza Mousazadeh</cp:lastModifiedBy>
  <cp:lastPrinted>2026-09-26T04:38:18Z</cp:lastPrinted>
  <dcterms:created xsi:type="dcterms:W3CDTF">2025-12-22T10:16:58Z</dcterms:created>
  <dcterms:modified xsi:type="dcterms:W3CDTF">2026-09-29T11:28:29Z</dcterms:modified>
</cp:coreProperties>
</file>