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صندوق طلا-12\عملیات حسابداری\گزارش پرتفو\1405\04\"/>
    </mc:Choice>
  </mc:AlternateContent>
  <xr:revisionPtr revIDLastSave="0" documentId="13_ncr:1_{DED428AF-D3B3-461E-8881-715B5C3614E3}" xr6:coauthVersionLast="47" xr6:coauthVersionMax="47" xr10:uidLastSave="{00000000-0000-0000-0000-000000000000}"/>
  <bookViews>
    <workbookView xWindow="-120" yWindow="-120" windowWidth="29040" windowHeight="15840" tabRatio="952" activeTab="11" xr2:uid="{00000000-000D-0000-FFFF-FFFF00000000}"/>
  </bookViews>
  <sheets>
    <sheet name="0" sheetId="25" r:id="rId1"/>
    <sheet name="گواهی شمش" sheetId="2" r:id="rId2"/>
    <sheet name="اوراق مشتقه" sheetId="26" r:id="rId3"/>
    <sheet name="سپرده" sheetId="7" r:id="rId4"/>
    <sheet name="درآمد" sheetId="8" r:id="rId5"/>
    <sheet name="درآمد سرمایه گذاری در گواهی" sheetId="9" r:id="rId6"/>
    <sheet name="درآمد سپرده بانکی" sheetId="13" r:id="rId7"/>
    <sheet name="سایر درآمدها" sheetId="24" r:id="rId8"/>
    <sheet name="سود سپرده بانکی" sheetId="18" r:id="rId9"/>
    <sheet name="درآمد ناشی از فروش" sheetId="19" r:id="rId10"/>
    <sheet name="درآمد اعمال اختیار" sheetId="23" r:id="rId11"/>
    <sheet name="درآمد ناشی از تغییر قیمت اوراق" sheetId="21" r:id="rId12"/>
  </sheets>
  <definedNames>
    <definedName name="_xlnm.Print_Area" localSheetId="2">'اوراق مشتقه'!$A$1:$AM$12</definedName>
    <definedName name="_xlnm.Print_Area" localSheetId="4">درآمد!$A$1:$K$11</definedName>
    <definedName name="_xlnm.Print_Area" localSheetId="10">'درآمد اعمال اختیار'!$A$1:$L$22</definedName>
    <definedName name="_xlnm.Print_Area" localSheetId="6">'درآمد سپرده بانکی'!$A$1:$J$11</definedName>
    <definedName name="_xlnm.Print_Area" localSheetId="5">'درآمد سرمایه گذاری در گواهی'!$A$1:$V$30</definedName>
    <definedName name="_xlnm.Print_Area" localSheetId="11">'درآمد ناشی از تغییر قیمت اوراق'!$A$1:$Q$14</definedName>
    <definedName name="_xlnm.Print_Area" localSheetId="9">'درآمد ناشی از فروش'!$A$1:$Q$11</definedName>
    <definedName name="_xlnm.Print_Area" localSheetId="7">'سایر درآمدها'!$A$1:$G$9</definedName>
    <definedName name="_xlnm.Print_Area" localSheetId="3">سپرده!$A$1:$K$11</definedName>
    <definedName name="_xlnm.Print_Area" localSheetId="8">'سود سپرده بانکی'!$A$1:$N$11</definedName>
    <definedName name="_xlnm.Print_Area" localSheetId="1">'گواهی شمش'!$A$1:$Y$15</definedName>
  </definedNames>
  <calcPr calcId="191029"/>
</workbook>
</file>

<file path=xl/calcChain.xml><?xml version="1.0" encoding="utf-8"?>
<calcChain xmlns="http://schemas.openxmlformats.org/spreadsheetml/2006/main">
  <c r="K10" i="9" l="1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9" i="9"/>
  <c r="K29" i="9" s="1"/>
  <c r="G10" i="13"/>
  <c r="C10" i="13"/>
  <c r="Q9" i="21"/>
  <c r="Q10" i="21"/>
  <c r="Q11" i="21"/>
  <c r="Q12" i="21"/>
  <c r="Q13" i="21"/>
  <c r="Q8" i="21"/>
  <c r="Q14" i="21" s="1"/>
  <c r="I9" i="21"/>
  <c r="I10" i="21"/>
  <c r="I14" i="21" s="1"/>
  <c r="I11" i="21"/>
  <c r="I12" i="21"/>
  <c r="I13" i="21"/>
  <c r="I8" i="21"/>
  <c r="Q8" i="19"/>
  <c r="C11" i="18"/>
  <c r="E11" i="18"/>
  <c r="I11" i="18"/>
  <c r="K11" i="18"/>
  <c r="M10" i="18"/>
  <c r="G10" i="18"/>
  <c r="K10" i="7"/>
  <c r="K9" i="7"/>
  <c r="K11" i="7" s="1"/>
  <c r="Y12" i="2"/>
  <c r="Y10" i="2"/>
  <c r="Y11" i="2"/>
  <c r="Y13" i="2"/>
  <c r="Y14" i="2"/>
  <c r="Y9" i="2"/>
  <c r="Y15" i="2" s="1"/>
  <c r="U15" i="2"/>
  <c r="W15" i="2"/>
  <c r="Q10" i="2"/>
  <c r="Q11" i="2"/>
  <c r="Q12" i="2"/>
  <c r="Q13" i="2"/>
  <c r="Q14" i="2"/>
  <c r="Q9" i="2"/>
  <c r="G16" i="9"/>
  <c r="Q9" i="19"/>
  <c r="Q10" i="19"/>
  <c r="O14" i="21"/>
  <c r="M14" i="21"/>
  <c r="G14" i="21"/>
  <c r="E14" i="21"/>
  <c r="I10" i="7"/>
  <c r="I9" i="7"/>
  <c r="E15" i="2"/>
  <c r="G15" i="2"/>
  <c r="K15" i="2"/>
  <c r="O15" i="2"/>
  <c r="A3" i="26"/>
  <c r="C29" i="9"/>
  <c r="Q11" i="19" l="1"/>
  <c r="G9" i="9"/>
  <c r="G10" i="9"/>
  <c r="I10" i="9" s="1"/>
  <c r="G11" i="9"/>
  <c r="I11" i="9" s="1"/>
  <c r="O11" i="19"/>
  <c r="I11" i="19"/>
  <c r="G15" i="9" s="1"/>
  <c r="M11" i="19"/>
  <c r="G11" i="19"/>
  <c r="E11" i="19"/>
  <c r="G9" i="13"/>
  <c r="G8" i="13"/>
  <c r="G11" i="13" s="1"/>
  <c r="I10" i="13" s="1"/>
  <c r="C9" i="13"/>
  <c r="C8" i="13"/>
  <c r="C11" i="13" s="1"/>
  <c r="I11" i="7"/>
  <c r="E21" i="23"/>
  <c r="F21" i="23"/>
  <c r="H21" i="23"/>
  <c r="L21" i="23"/>
  <c r="J21" i="23"/>
  <c r="M9" i="18"/>
  <c r="M8" i="18"/>
  <c r="M11" i="18" s="1"/>
  <c r="G9" i="18"/>
  <c r="G8" i="18"/>
  <c r="G11" i="18" s="1"/>
  <c r="A3" i="21"/>
  <c r="A3" i="23"/>
  <c r="A3" i="19"/>
  <c r="A3" i="24"/>
  <c r="A3" i="18"/>
  <c r="A3" i="13"/>
  <c r="A3" i="9"/>
  <c r="A3" i="8"/>
  <c r="A3" i="7"/>
  <c r="A1" i="21"/>
  <c r="E15" i="9" s="1"/>
  <c r="A1" i="23"/>
  <c r="A1" i="19"/>
  <c r="A1" i="24"/>
  <c r="A1" i="18"/>
  <c r="A1" i="13"/>
  <c r="A1" i="9"/>
  <c r="A1" i="8"/>
  <c r="A1" i="7"/>
  <c r="I15" i="9" l="1"/>
  <c r="E10" i="13"/>
  <c r="Q11" i="9"/>
  <c r="Q16" i="9"/>
  <c r="E16" i="9"/>
  <c r="I16" i="9" s="1"/>
  <c r="O22" i="9"/>
  <c r="O20" i="9"/>
  <c r="O10" i="9"/>
  <c r="O23" i="9"/>
  <c r="O24" i="9"/>
  <c r="O12" i="9"/>
  <c r="O25" i="9"/>
  <c r="O13" i="9"/>
  <c r="O26" i="9"/>
  <c r="O14" i="9"/>
  <c r="O27" i="9"/>
  <c r="O15" i="9"/>
  <c r="O28" i="9"/>
  <c r="O16" i="9"/>
  <c r="O17" i="9"/>
  <c r="O9" i="9"/>
  <c r="O18" i="9"/>
  <c r="O19" i="9"/>
  <c r="O21" i="9"/>
  <c r="O11" i="9"/>
  <c r="Q10" i="9"/>
  <c r="Q15" i="9"/>
  <c r="Q13" i="9"/>
  <c r="Q12" i="9"/>
  <c r="G22" i="9"/>
  <c r="I22" i="9" s="1"/>
  <c r="Q14" i="9"/>
  <c r="E9" i="9"/>
  <c r="I9" i="9" s="1"/>
  <c r="E14" i="9"/>
  <c r="I14" i="9" s="1"/>
  <c r="E13" i="9"/>
  <c r="E12" i="9"/>
  <c r="I12" i="9" s="1"/>
  <c r="Q22" i="9"/>
  <c r="G21" i="9"/>
  <c r="I21" i="9" s="1"/>
  <c r="Q21" i="9"/>
  <c r="G20" i="9"/>
  <c r="I20" i="9" s="1"/>
  <c r="Q20" i="9"/>
  <c r="G19" i="9"/>
  <c r="I19" i="9" s="1"/>
  <c r="Q9" i="9"/>
  <c r="Q19" i="9"/>
  <c r="G18" i="9"/>
  <c r="I18" i="9" s="1"/>
  <c r="Q18" i="9"/>
  <c r="G17" i="9"/>
  <c r="I17" i="9" s="1"/>
  <c r="Q17" i="9"/>
  <c r="G28" i="9"/>
  <c r="I28" i="9" s="1"/>
  <c r="Q28" i="9"/>
  <c r="G27" i="9"/>
  <c r="I27" i="9" s="1"/>
  <c r="Q27" i="9"/>
  <c r="G26" i="9"/>
  <c r="I26" i="9" s="1"/>
  <c r="Q26" i="9"/>
  <c r="G25" i="9"/>
  <c r="I25" i="9" s="1"/>
  <c r="Q25" i="9"/>
  <c r="G24" i="9"/>
  <c r="I24" i="9" s="1"/>
  <c r="Q24" i="9"/>
  <c r="S24" i="9" s="1"/>
  <c r="G23" i="9"/>
  <c r="I23" i="9" s="1"/>
  <c r="Q23" i="9"/>
  <c r="E8" i="13"/>
  <c r="D9" i="24"/>
  <c r="F9" i="24"/>
  <c r="F10" i="8" s="1"/>
  <c r="J10" i="8" s="1"/>
  <c r="S23" i="9" l="1"/>
  <c r="S10" i="9"/>
  <c r="S22" i="9"/>
  <c r="S27" i="9"/>
  <c r="S28" i="9"/>
  <c r="S18" i="9"/>
  <c r="S17" i="9"/>
  <c r="S20" i="9"/>
  <c r="S9" i="9"/>
  <c r="S26" i="9"/>
  <c r="S11" i="9"/>
  <c r="S16" i="9"/>
  <c r="S19" i="9"/>
  <c r="S14" i="9"/>
  <c r="O29" i="9"/>
  <c r="S25" i="9"/>
  <c r="S12" i="9"/>
  <c r="S13" i="9"/>
  <c r="S21" i="9"/>
  <c r="S15" i="9"/>
  <c r="Q29" i="9"/>
  <c r="I9" i="13"/>
  <c r="F9" i="8"/>
  <c r="J9" i="8" s="1"/>
  <c r="E29" i="9"/>
  <c r="I8" i="13"/>
  <c r="M29" i="9"/>
  <c r="E9" i="13"/>
  <c r="E11" i="13" s="1"/>
  <c r="I11" i="13" l="1"/>
  <c r="S29" i="9"/>
  <c r="F8" i="8" s="1"/>
  <c r="J8" i="8" s="1"/>
  <c r="J11" i="8" s="1"/>
  <c r="C11" i="7"/>
  <c r="E11" i="7"/>
  <c r="G11" i="7"/>
  <c r="F11" i="8" l="1"/>
  <c r="U16" i="9" l="1"/>
  <c r="H9" i="8"/>
  <c r="U25" i="9"/>
  <c r="U17" i="9"/>
  <c r="H10" i="8"/>
  <c r="U21" i="9"/>
  <c r="U20" i="9"/>
  <c r="U24" i="9"/>
  <c r="U19" i="9"/>
  <c r="U15" i="9"/>
  <c r="U28" i="9"/>
  <c r="H8" i="8"/>
  <c r="U23" i="9"/>
  <c r="U27" i="9"/>
  <c r="U18" i="9"/>
  <c r="U12" i="9"/>
  <c r="U11" i="9"/>
  <c r="U10" i="9"/>
  <c r="U14" i="9"/>
  <c r="U13" i="9"/>
  <c r="U22" i="9"/>
  <c r="U26" i="9"/>
  <c r="U9" i="9"/>
  <c r="G13" i="9"/>
  <c r="G29" i="9" s="1"/>
  <c r="H11" i="8" l="1"/>
  <c r="U29" i="9"/>
  <c r="I13" i="9"/>
  <c r="I29" i="9" l="1"/>
</calcChain>
</file>

<file path=xl/sharedStrings.xml><?xml version="1.0" encoding="utf-8"?>
<sst xmlns="http://schemas.openxmlformats.org/spreadsheetml/2006/main" count="263" uniqueCount="105">
  <si>
    <t>صورت وضعیت پرتفوی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</si>
  <si>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</si>
  <si>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</si>
  <si>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</si>
  <si>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</si>
  <si>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</si>
  <si>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</si>
  <si>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</si>
  <si>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</si>
  <si>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</si>
  <si>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GBBA04C1000 10000000.0000-1404/11/19</t>
  </si>
  <si>
    <t>اختیار خرید گواهی سپرده پیوسته شمش طلای +995 GBBA04C1050 10500000.0000-1404/11/19</t>
  </si>
  <si>
    <t>اختیار خرید گواهی سپرده پیوسته شمش طلای +995 GBBA04C800 8000000.0000-1404/11/19</t>
  </si>
  <si>
    <t>اختیار خرید گواهی سپرده پیوسته شمش طلای +995 GBBA04C900 9000000.0000-1404/11/19</t>
  </si>
  <si>
    <t>اختیار خرید گواهی سپرده پیوسته شمش طلای +995 GBBA04C950 9500000.0000-1404/11/19</t>
  </si>
  <si>
    <t>شمش طلا GoldBar</t>
  </si>
  <si>
    <t>جمع</t>
  </si>
  <si>
    <t>تاریخ اعمال</t>
  </si>
  <si>
    <t>مبلغ</t>
  </si>
  <si>
    <t>افزایش</t>
  </si>
  <si>
    <t>کاهش</t>
  </si>
  <si>
    <t>سپرده کوتاه مدت بانک پاسارگاد جهان کودک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</si>
  <si>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</si>
  <si>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</si>
  <si>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</si>
  <si>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</si>
  <si>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</si>
  <si>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</si>
  <si>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</si>
  <si>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</si>
  <si>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</si>
  <si>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درآمد حاصل از سرمایه گذاری در سپرده بانکی و گواهی سپرده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</si>
  <si>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</si>
  <si>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</si>
  <si>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</si>
  <si>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</si>
  <si>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</si>
  <si>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سکه طلا GoldCoin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</si>
  <si>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</si>
  <si>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</si>
  <si>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</si>
  <si>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</si>
  <si>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</si>
  <si>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</si>
  <si>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</si>
  <si>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</si>
  <si>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</si>
  <si>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</si>
  <si>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</si>
  <si>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</si>
  <si>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</si>
  <si>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</si>
  <si>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</si>
  <si>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</si>
  <si>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</si>
  <si>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</si>
  <si>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</si>
  <si>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2-1-سرمایه‌گذاری در  سپرده‌ بانکی</t>
  </si>
  <si>
    <t>2-2-درآمد حاصل از سرمایه­گذاری در سپرده بانکی و گواهی سپرده</t>
  </si>
  <si>
    <t>اختیار خرید گواهی سپرده پیوسته شمش طلای +995 GBAB04C1000 10000000.0000-1404/08/18</t>
  </si>
  <si>
    <t>اختیار خرید گواهی سپرده پیوسته شمش طلای +995 GBAB04C1050 10500000.0000-1404/08/18</t>
  </si>
  <si>
    <t>اختیار خرید گواهی سپرده پیوسته شمش طلای +995 GBAB04C800 8000000.0000-1404/08/18</t>
  </si>
  <si>
    <t>اختیار خرید گواهی سپرده پیوسته شمش طلای +995 GBAB04C900 9000000.0000-1404/08/18</t>
  </si>
  <si>
    <t>اختیار خرید گواهی سپرده پیوسته شمش طلای +995 GBAB04C950 9500000.0000-1404/08/18</t>
  </si>
  <si>
    <t>اختیار خرید گواهی سپرده پیوسته شمش طلای +995 GBAB04C1100 11000000.0000-1404/08/18</t>
  </si>
  <si>
    <t>اختیار خرید گواهی سپرده پیوسته شمش طلای +995 GBAB04C1200 12000000.0000-1404/08/18</t>
  </si>
  <si>
    <t>1404/08/18</t>
  </si>
  <si>
    <t>تعدیل کارمزد کارگزار</t>
  </si>
  <si>
    <t>سایر درآمدها</t>
  </si>
  <si>
    <t>-3-2</t>
  </si>
  <si>
    <t>سایر درآمد</t>
  </si>
  <si>
    <t>2-3</t>
  </si>
  <si>
    <t>.</t>
  </si>
  <si>
    <t>در اجرای ابلاغیه شماره 12020093 مورخ 1396/09/05 سازمان بورس و اوراق بهادار</t>
  </si>
  <si>
    <t>‫صورت وضعیت پورتفوی</t>
  </si>
  <si>
    <t>صندوق سرمایه گذاری کالایی درفش دماوند</t>
  </si>
  <si>
    <t>1404/11/19</t>
  </si>
  <si>
    <t>شمش نقره SilverBar</t>
  </si>
  <si>
    <t>موقعیت خرید</t>
  </si>
  <si>
    <t>اختیار خرید</t>
  </si>
  <si>
    <t>قیمت اعمال</t>
  </si>
  <si>
    <t>تعداد اوراق</t>
  </si>
  <si>
    <t>استراتژی ماخوذه</t>
  </si>
  <si>
    <t>نوع موقعیت</t>
  </si>
  <si>
    <t>نوع اختیار</t>
  </si>
  <si>
    <t>نام سهام</t>
  </si>
  <si>
    <t>1405/03/31</t>
  </si>
  <si>
    <t>1-1-سرمایه گذاری در شمش طلا و اختیار گواهی شمش طلا</t>
  </si>
  <si>
    <t>اختیار خرید گواهی سپرده پیوسته شمش طلای +995 GBAB05C1800 18000000-1405/08/19</t>
  </si>
  <si>
    <t>اختیار خرید گواهی سپرده پیوسته شمش طلای +995 GBAB05C2000 20000000-1405/08/19</t>
  </si>
  <si>
    <t>اختیار خرید گواهی سپرده پیوسته شمش طلای +995 GBAB05C2200 22000000-1405/08/19</t>
  </si>
  <si>
    <t>اختیار خرید گواهی سپرده پیوسته شمش طلای +995 GBBA05C1800 18000000-1405/11/27</t>
  </si>
  <si>
    <t>اختیار خرید گواهی سپرده پیوسته شمش طلای +995 GBAB05C2400 24000000-1405/08/19</t>
  </si>
  <si>
    <t>1405/08/19</t>
  </si>
  <si>
    <t>1405/11/27</t>
  </si>
  <si>
    <t>اطلاعات آماری مرتبط با موقعیت های اخذ شده در اوراق اختیار معامله توسط صندوق سرمایه گذاری:</t>
  </si>
  <si>
    <t>سپرده کوتاه مدت بانک گردشگری مرکزی</t>
  </si>
  <si>
    <t>درآمد حاصل از سرمایه گذاری در شمش و اختیار گواهی شمش</t>
  </si>
  <si>
    <t>1-2-درآمد حاصل از سرمایه گذاری در شمش و اختیار گواهی شمش</t>
  </si>
  <si>
    <t>‫برای ماه منتهی به 31 تیر ماه 1405</t>
  </si>
  <si>
    <t>برای ماه منتهی به 1405/04/31</t>
  </si>
  <si>
    <t>1405/04/31</t>
  </si>
  <si>
    <t>سپرده کوتاه مدت بانک پاسارگاد</t>
  </si>
  <si>
    <t>سپرده کوتاه مدت بانک ملت</t>
  </si>
  <si>
    <t>سپرده کوتاه مدت بانک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</si>
</sst>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8" fillId="0" borderId="0"/>
    <xf numFmtId="0" fontId="11" fillId="0" borderId="0"/>
    <xf numFmtId="164" fontId="14" fillId="0" borderId="0" applyFont="0" applyFill="0" applyBorder="0" applyAlignment="0" applyProtection="0"/>
    <xf numFmtId="0" fontId="1" fillId="0" borderId="0"/>
  </cellStyleXfs>
  <cellXfs count="10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0" xfId="1" applyAlignment="1">
      <alignment horizontal="left"/>
    </xf>
    <xf numFmtId="0" fontId="4" fillId="0" borderId="6" xfId="1" applyFont="1" applyBorder="1" applyAlignment="1">
      <alignment horizontal="center" vertical="center" wrapText="1"/>
    </xf>
    <xf numFmtId="0" fontId="6" fillId="0" borderId="2" xfId="1" applyBorder="1" applyAlignment="1">
      <alignment horizontal="left"/>
    </xf>
    <xf numFmtId="0" fontId="4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37" fontId="5" fillId="0" borderId="0" xfId="1" applyNumberFormat="1" applyFont="1" applyAlignment="1">
      <alignment horizontal="center" vertical="center"/>
    </xf>
    <xf numFmtId="37" fontId="5" fillId="0" borderId="7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37" fontId="5" fillId="0" borderId="4" xfId="1" applyNumberFormat="1" applyFont="1" applyBorder="1" applyAlignment="1">
      <alignment horizontal="center" vertical="center"/>
    </xf>
    <xf numFmtId="37" fontId="6" fillId="0" borderId="0" xfId="1" applyNumberFormat="1" applyAlignment="1">
      <alignment horizontal="center" vertical="center"/>
    </xf>
    <xf numFmtId="37" fontId="5" fillId="0" borderId="5" xfId="1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left"/>
    </xf>
    <xf numFmtId="0" fontId="9" fillId="0" borderId="0" xfId="2" applyFont="1"/>
    <xf numFmtId="0" fontId="10" fillId="0" borderId="0" xfId="2" applyFont="1"/>
    <xf numFmtId="0" fontId="12" fillId="0" borderId="0" xfId="3" applyFont="1"/>
    <xf numFmtId="3" fontId="0" fillId="0" borderId="0" xfId="0" applyNumberForma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64" fontId="0" fillId="0" borderId="0" xfId="4" applyFont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5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horizontal="right" vertical="center"/>
    </xf>
    <xf numFmtId="38" fontId="5" fillId="0" borderId="5" xfId="0" applyNumberFormat="1" applyFont="1" applyBorder="1" applyAlignment="1">
      <alignment horizontal="right" vertical="center"/>
    </xf>
    <xf numFmtId="37" fontId="0" fillId="0" borderId="0" xfId="0" applyNumberFormat="1" applyAlignment="1">
      <alignment horizontal="right" vertical="center"/>
    </xf>
    <xf numFmtId="37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37" fontId="5" fillId="0" borderId="7" xfId="0" applyNumberFormat="1" applyFont="1" applyBorder="1" applyAlignment="1">
      <alignment horizontal="right" vertical="center"/>
    </xf>
    <xf numFmtId="4" fontId="5" fillId="0" borderId="7" xfId="0" applyNumberFormat="1" applyFont="1" applyBorder="1" applyAlignment="1">
      <alignment horizontal="right" vertical="center"/>
    </xf>
    <xf numFmtId="38" fontId="5" fillId="0" borderId="2" xfId="0" applyNumberFormat="1" applyFont="1" applyBorder="1" applyAlignment="1">
      <alignment horizontal="right" vertical="center"/>
    </xf>
    <xf numFmtId="38" fontId="5" fillId="0" borderId="7" xfId="0" applyNumberFormat="1" applyFont="1" applyBorder="1" applyAlignment="1">
      <alignment horizontal="right" vertical="center"/>
    </xf>
    <xf numFmtId="37" fontId="5" fillId="0" borderId="5" xfId="0" applyNumberFormat="1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40" fontId="5" fillId="0" borderId="0" xfId="0" applyNumberFormat="1" applyFont="1" applyAlignment="1">
      <alignment horizontal="right" vertical="center"/>
    </xf>
    <xf numFmtId="40" fontId="5" fillId="0" borderId="7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3" fontId="6" fillId="0" borderId="0" xfId="1" applyNumberFormat="1" applyAlignment="1">
      <alignment horizontal="left"/>
    </xf>
    <xf numFmtId="38" fontId="0" fillId="0" borderId="0" xfId="0" applyNumberFormat="1" applyAlignment="1">
      <alignment horizontal="left"/>
    </xf>
    <xf numFmtId="0" fontId="2" fillId="0" borderId="0" xfId="1" applyFont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center"/>
    </xf>
    <xf numFmtId="38" fontId="5" fillId="0" borderId="4" xfId="1" applyNumberFormat="1" applyFont="1" applyBorder="1" applyAlignment="1">
      <alignment horizontal="center" vertical="center"/>
    </xf>
    <xf numFmtId="38" fontId="5" fillId="0" borderId="5" xfId="1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 vertical="top"/>
    </xf>
    <xf numFmtId="37" fontId="13" fillId="0" borderId="0" xfId="3" applyNumberFormat="1" applyFont="1" applyAlignment="1">
      <alignment horizontal="center" vertical="center"/>
    </xf>
    <xf numFmtId="37" fontId="13" fillId="0" borderId="0" xfId="3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0" fontId="2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2" fillId="0" borderId="0" xfId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4" fillId="0" borderId="4" xfId="1" applyFont="1" applyBorder="1" applyAlignment="1">
      <alignment horizontal="center" vertical="center"/>
    </xf>
  </cellXfs>
  <cellStyles count="6">
    <cellStyle name="Comma" xfId="4" builtinId="3"/>
    <cellStyle name="Normal" xfId="0" builtinId="0"/>
    <cellStyle name="Normal 2" xfId="1" xr:uid="{97F292BD-A027-4234-A894-DCEB32A59C53}"/>
    <cellStyle name="Normal 2 3" xfId="2" xr:uid="{F37677BA-7B71-4671-B820-D228169998FE}"/>
    <cellStyle name="Normal 3" xfId="5" xr:uid="{C612CF76-5B3F-4FF2-BBFC-4D01A6F12B81}"/>
    <cellStyle name="Normal 4" xfId="3" xr:uid="{768FB3C2-6F59-4F50-95D8-1EED574D5D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592291</xdr:colOff>
      <xdr:row>0</xdr:row>
      <xdr:rowOff>171449</xdr:rowOff>
    </xdr:from>
    <xdr:to>
      <xdr:col>7</xdr:col>
      <xdr:colOff>552450</xdr:colOff>
      <xdr:row>14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87B29D-7F8A-E864-19E4-FEB5D7394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866750" y="171449"/>
          <a:ext cx="4227359" cy="3162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5B49-CA68-4AFB-8C07-B87DB20249E7}">
  <sheetPr>
    <tabColor rgb="FF92D050"/>
  </sheetPr>
  <dimension ref="A15:I27"/>
  <sheetViews>
    <sheetView rightToLeft="1" view="pageBreakPreview" topLeftCell="A10" zoomScaleNormal="100" zoomScaleSheetLayoutView="100" workbookViewId="0">
      <selection activeCell="L20" sqref="L20"/>
    </sheetView>
  </sheetViews>
  <sheetFormatPr defaultRowHeight="18.75"/>
  <cols>
    <col min="1" max="16384" width="9.140625" style="39"/>
  </cols>
  <sheetData>
    <row r="15" spans="1:9" ht="33.75" customHeight="1">
      <c r="A15" s="79" t="s">
        <v>75</v>
      </c>
      <c r="B15" s="79"/>
      <c r="C15" s="79"/>
      <c r="D15" s="79"/>
      <c r="E15" s="79"/>
      <c r="F15" s="79"/>
      <c r="G15" s="79"/>
      <c r="H15" s="79"/>
      <c r="I15" s="79"/>
    </row>
    <row r="16" spans="1:9" ht="33.75" customHeight="1">
      <c r="A16" s="79" t="s">
        <v>74</v>
      </c>
      <c r="B16" s="79"/>
      <c r="C16" s="79"/>
      <c r="D16" s="79"/>
      <c r="E16" s="79"/>
      <c r="F16" s="79"/>
      <c r="G16" s="79"/>
      <c r="H16" s="79"/>
      <c r="I16" s="79"/>
    </row>
    <row r="17" spans="1:9" ht="33.75" customHeight="1">
      <c r="A17" s="80" t="s">
        <v>73</v>
      </c>
      <c r="B17" s="80"/>
      <c r="C17" s="80"/>
      <c r="D17" s="80"/>
      <c r="E17" s="80"/>
      <c r="F17" s="80"/>
      <c r="G17" s="80"/>
      <c r="H17" s="80"/>
      <c r="I17" s="80"/>
    </row>
    <row r="18" spans="1:9" ht="33.75" customHeight="1">
      <c r="A18" s="79" t="s">
        <v>99</v>
      </c>
      <c r="B18" s="79"/>
      <c r="C18" s="79"/>
      <c r="D18" s="79"/>
      <c r="E18" s="79"/>
      <c r="F18" s="79"/>
      <c r="G18" s="79"/>
      <c r="H18" s="79"/>
      <c r="I18" s="79"/>
    </row>
    <row r="19" spans="1:9">
      <c r="A19" s="41"/>
      <c r="B19" s="41"/>
      <c r="C19" s="41"/>
      <c r="D19" s="41"/>
      <c r="E19" s="41"/>
      <c r="F19" s="41"/>
      <c r="G19" s="41"/>
      <c r="H19" s="41"/>
      <c r="I19" s="41"/>
    </row>
    <row r="20" spans="1:9">
      <c r="A20" s="41"/>
      <c r="B20" s="41"/>
      <c r="C20" s="41"/>
      <c r="D20" s="41"/>
      <c r="E20" s="41"/>
      <c r="F20" s="41"/>
      <c r="G20" s="41"/>
      <c r="H20" s="41"/>
      <c r="I20" s="41"/>
    </row>
    <row r="21" spans="1:9">
      <c r="A21" s="41"/>
      <c r="B21" s="41"/>
      <c r="C21" s="41"/>
      <c r="D21" s="41"/>
      <c r="E21" s="41"/>
      <c r="F21" s="41"/>
      <c r="G21" s="41"/>
      <c r="H21" s="41"/>
      <c r="I21" s="41"/>
    </row>
    <row r="22" spans="1:9">
      <c r="A22" s="41"/>
      <c r="B22" s="41"/>
      <c r="C22" s="41"/>
      <c r="D22" s="41"/>
      <c r="E22" s="41"/>
      <c r="F22" s="41"/>
      <c r="G22" s="41"/>
      <c r="H22" s="41"/>
      <c r="I22" s="41"/>
    </row>
    <row r="23" spans="1:9">
      <c r="A23" s="41"/>
      <c r="B23" s="41"/>
      <c r="C23" s="41"/>
      <c r="D23" s="41"/>
      <c r="E23" s="41"/>
      <c r="F23" s="41"/>
      <c r="G23" s="41"/>
      <c r="H23" s="41"/>
      <c r="I23" s="41"/>
    </row>
    <row r="24" spans="1:9" ht="34.5" customHeight="1">
      <c r="A24" s="41"/>
      <c r="B24" s="41"/>
      <c r="C24" s="41"/>
      <c r="D24" s="41"/>
      <c r="E24" s="41"/>
      <c r="F24" s="41"/>
      <c r="G24" s="41"/>
      <c r="H24" s="41"/>
      <c r="I24" s="41"/>
    </row>
    <row r="27" spans="1:9">
      <c r="C27" s="40" t="s">
        <v>72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S18"/>
  <sheetViews>
    <sheetView rightToLeft="1" view="pageBreakPreview" zoomScale="118" zoomScaleNormal="100" zoomScaleSheetLayoutView="118" workbookViewId="0">
      <selection activeCell="E19" sqref="E19"/>
    </sheetView>
  </sheetViews>
  <sheetFormatPr defaultRowHeight="12.75"/>
  <cols>
    <col min="1" max="1" width="18.5703125" bestFit="1" customWidth="1"/>
    <col min="2" max="2" width="1.28515625" customWidth="1"/>
    <col min="3" max="3" width="7" bestFit="1" customWidth="1"/>
    <col min="4" max="4" width="1.28515625" customWidth="1"/>
    <col min="5" max="5" width="18.28515625" bestFit="1" customWidth="1"/>
    <col min="6" max="6" width="1.28515625" customWidth="1"/>
    <col min="7" max="7" width="18.42578125" bestFit="1" customWidth="1"/>
    <col min="8" max="8" width="1.28515625" customWidth="1"/>
    <col min="9" max="9" width="21.85546875" bestFit="1" customWidth="1"/>
    <col min="10" max="10" width="1.28515625" customWidth="1"/>
    <col min="11" max="11" width="9" bestFit="1" customWidth="1"/>
    <col min="12" max="12" width="1.28515625" customWidth="1"/>
    <col min="13" max="13" width="19.7109375" bestFit="1" customWidth="1"/>
    <col min="14" max="14" width="1.28515625" customWidth="1"/>
    <col min="15" max="15" width="18.5703125" bestFit="1" customWidth="1"/>
    <col min="16" max="16" width="1.28515625" customWidth="1"/>
    <col min="17" max="17" width="21.85546875" bestFit="1" customWidth="1"/>
    <col min="18" max="18" width="17.28515625" bestFit="1" customWidth="1"/>
    <col min="19" max="19" width="16.42578125" bestFit="1" customWidth="1"/>
  </cols>
  <sheetData>
    <row r="1" spans="1:19" ht="29.1" customHeight="1">
      <c r="A1" s="83" t="str">
        <f>'گواهی شمش'!A1</f>
        <v>صندوق سرمایه گذاری کالایی درفش دماوند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9" ht="21.75" customHeight="1">
      <c r="A2" s="83" t="s">
        <v>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9" ht="21.75" customHeight="1">
      <c r="A3" s="83" t="str">
        <f>'گواهی شمش'!A3</f>
        <v>برای ماه منتهی به 1405/04/31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9" ht="14.45" customHeight="1"/>
    <row r="5" spans="1:19" ht="14.45" customHeight="1">
      <c r="A5" s="92" t="s">
        <v>45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</row>
    <row r="6" spans="1:19" ht="14.45" customHeight="1">
      <c r="A6" s="84" t="s">
        <v>25</v>
      </c>
      <c r="C6" s="84" t="s">
        <v>32</v>
      </c>
      <c r="D6" s="84"/>
      <c r="E6" s="84"/>
      <c r="F6" s="84"/>
      <c r="G6" s="84"/>
      <c r="H6" s="84"/>
      <c r="I6" s="84"/>
      <c r="K6" s="84" t="s">
        <v>33</v>
      </c>
      <c r="L6" s="84"/>
      <c r="M6" s="84"/>
      <c r="N6" s="84"/>
      <c r="O6" s="84"/>
      <c r="P6" s="84"/>
      <c r="Q6" s="84"/>
    </row>
    <row r="7" spans="1:19" ht="29.1" customHeight="1">
      <c r="A7" s="84"/>
      <c r="C7" s="7" t="s">
        <v>4</v>
      </c>
      <c r="D7" s="3"/>
      <c r="E7" s="7" t="s">
        <v>46</v>
      </c>
      <c r="F7" s="3"/>
      <c r="G7" s="7" t="s">
        <v>47</v>
      </c>
      <c r="H7" s="3"/>
      <c r="I7" s="7" t="s">
        <v>48</v>
      </c>
      <c r="K7" s="7" t="s">
        <v>4</v>
      </c>
      <c r="L7" s="3"/>
      <c r="M7" s="7" t="s">
        <v>46</v>
      </c>
      <c r="N7" s="3"/>
      <c r="O7" s="7" t="s">
        <v>47</v>
      </c>
      <c r="P7" s="3"/>
      <c r="Q7" s="7" t="s">
        <v>48</v>
      </c>
    </row>
    <row r="8" spans="1:19" ht="21.75" customHeight="1">
      <c r="A8" s="5" t="s">
        <v>15</v>
      </c>
      <c r="C8" s="11">
        <v>64500</v>
      </c>
      <c r="D8" s="11"/>
      <c r="E8" s="51">
        <v>1498863725613</v>
      </c>
      <c r="F8" s="51"/>
      <c r="G8" s="51">
        <v>1062243411861</v>
      </c>
      <c r="H8" s="51"/>
      <c r="I8" s="51">
        <v>436620313752</v>
      </c>
      <c r="J8" s="51"/>
      <c r="K8" s="51">
        <v>555118</v>
      </c>
      <c r="L8" s="51"/>
      <c r="M8" s="51">
        <v>10429537359124</v>
      </c>
      <c r="N8" s="51"/>
      <c r="O8" s="51">
        <v>7527294708938</v>
      </c>
      <c r="P8" s="51"/>
      <c r="Q8" s="52">
        <f t="shared" ref="Q8:Q10" si="0">M8-O8</f>
        <v>2902242650186</v>
      </c>
      <c r="R8" s="21"/>
      <c r="S8" s="21"/>
    </row>
    <row r="9" spans="1:19" ht="21.75" customHeight="1">
      <c r="A9" s="6" t="s">
        <v>37</v>
      </c>
      <c r="C9" s="12">
        <v>0</v>
      </c>
      <c r="D9" s="12"/>
      <c r="E9" s="52">
        <v>0</v>
      </c>
      <c r="F9" s="52"/>
      <c r="G9" s="52">
        <v>0</v>
      </c>
      <c r="H9" s="52"/>
      <c r="I9" s="52">
        <v>0</v>
      </c>
      <c r="J9" s="52"/>
      <c r="K9" s="52">
        <v>470</v>
      </c>
      <c r="L9" s="52"/>
      <c r="M9" s="52">
        <v>591232602928</v>
      </c>
      <c r="N9" s="52"/>
      <c r="O9" s="52">
        <v>548848187915</v>
      </c>
      <c r="P9" s="52"/>
      <c r="Q9" s="52">
        <f t="shared" si="0"/>
        <v>42384415013</v>
      </c>
      <c r="R9" s="21"/>
    </row>
    <row r="10" spans="1:19" ht="21.75" customHeight="1">
      <c r="A10" s="6" t="s">
        <v>77</v>
      </c>
      <c r="C10" s="12">
        <v>0</v>
      </c>
      <c r="D10" s="12"/>
      <c r="E10" s="52">
        <v>0</v>
      </c>
      <c r="F10" s="52"/>
      <c r="G10" s="52">
        <v>0</v>
      </c>
      <c r="H10" s="52"/>
      <c r="I10" s="52">
        <v>0</v>
      </c>
      <c r="J10" s="52"/>
      <c r="K10" s="52">
        <v>7000</v>
      </c>
      <c r="L10" s="52"/>
      <c r="M10" s="52">
        <v>38198140755</v>
      </c>
      <c r="N10" s="52"/>
      <c r="O10" s="52">
        <v>35552408356</v>
      </c>
      <c r="P10" s="52"/>
      <c r="Q10" s="52">
        <f t="shared" si="0"/>
        <v>2645732399</v>
      </c>
      <c r="R10" s="21"/>
    </row>
    <row r="11" spans="1:19" ht="21.75" customHeight="1" thickBot="1">
      <c r="A11" s="18"/>
      <c r="C11" s="12"/>
      <c r="D11" s="14"/>
      <c r="E11" s="53">
        <f>SUM(E8:E10)</f>
        <v>1498863725613</v>
      </c>
      <c r="F11" s="54"/>
      <c r="G11" s="53">
        <f>SUM(G8:G10)</f>
        <v>1062243411861</v>
      </c>
      <c r="H11" s="54"/>
      <c r="I11" s="53">
        <f>SUM(I8:I10)</f>
        <v>436620313752</v>
      </c>
      <c r="J11" s="54"/>
      <c r="K11" s="52"/>
      <c r="L11" s="54"/>
      <c r="M11" s="53">
        <f>SUM(M8:M10)</f>
        <v>11058968102807</v>
      </c>
      <c r="N11" s="54"/>
      <c r="O11" s="53">
        <f>SUM(O8:O10)</f>
        <v>8111695305209</v>
      </c>
      <c r="P11" s="54"/>
      <c r="Q11" s="53">
        <f>SUM(Q8:Q10)</f>
        <v>2947272797598</v>
      </c>
      <c r="R11" s="21"/>
    </row>
    <row r="12" spans="1:19" ht="13.5" thickTop="1">
      <c r="I12" s="21"/>
      <c r="Q12" s="38"/>
      <c r="R12" s="38"/>
    </row>
    <row r="13" spans="1:19">
      <c r="I13" s="21"/>
      <c r="Q13" s="21"/>
      <c r="R13" s="21"/>
    </row>
    <row r="14" spans="1:19">
      <c r="G14" s="71"/>
      <c r="I14" s="71"/>
      <c r="Q14" s="21"/>
    </row>
    <row r="15" spans="1:19">
      <c r="Q15" s="71"/>
    </row>
    <row r="16" spans="1:19">
      <c r="G16" s="71"/>
      <c r="Q16" s="21"/>
    </row>
    <row r="17" spans="7:17">
      <c r="G17" s="21"/>
    </row>
    <row r="18" spans="7:17">
      <c r="Q18" s="7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9FB6-A531-4B1E-A3C2-95E212045420}">
  <sheetPr>
    <tabColor rgb="FF92D050"/>
    <pageSetUpPr fitToPage="1"/>
  </sheetPr>
  <dimension ref="A1:L22"/>
  <sheetViews>
    <sheetView rightToLeft="1" view="pageBreakPreview" zoomScale="96" zoomScaleNormal="100" zoomScaleSheetLayoutView="96" workbookViewId="0">
      <selection activeCell="L31" sqref="L31"/>
    </sheetView>
  </sheetViews>
  <sheetFormatPr defaultRowHeight="12.75"/>
  <cols>
    <col min="1" max="1" width="98.85546875" style="24" bestFit="1" customWidth="1"/>
    <col min="2" max="2" width="1.28515625" style="24" customWidth="1"/>
    <col min="3" max="3" width="11" style="24" bestFit="1" customWidth="1"/>
    <col min="4" max="4" width="1.28515625" style="24" customWidth="1"/>
    <col min="5" max="5" width="10.42578125" style="24" customWidth="1"/>
    <col min="6" max="6" width="16.140625" style="24" customWidth="1"/>
    <col min="7" max="7" width="1.28515625" style="24" customWidth="1"/>
    <col min="8" max="8" width="15.42578125" style="24" customWidth="1"/>
    <col min="9" max="9" width="1.28515625" style="24" customWidth="1"/>
    <col min="10" max="10" width="15.5703125" style="24" customWidth="1"/>
    <col min="11" max="11" width="1.28515625" style="24" customWidth="1"/>
    <col min="12" max="12" width="15.5703125" style="24" customWidth="1"/>
    <col min="13" max="16384" width="9.140625" style="24"/>
  </cols>
  <sheetData>
    <row r="1" spans="1:12" ht="25.5">
      <c r="A1" s="91" t="str">
        <f>'گواهی شمش'!A1</f>
        <v>صندوق سرمایه گذاری کالایی درفش دماوند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25.5">
      <c r="A2" s="91" t="s">
        <v>22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25.5">
      <c r="A3" s="91" t="str">
        <f>'گواهی شمش'!A3</f>
        <v>برای ماه منتهی به 1405/04/31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5" spans="1:12" ht="24">
      <c r="A5" s="99" t="s">
        <v>49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7" spans="1:12" ht="21">
      <c r="C7" s="100" t="s">
        <v>32</v>
      </c>
      <c r="D7" s="100"/>
      <c r="E7" s="100"/>
      <c r="F7" s="100"/>
      <c r="G7" s="100"/>
      <c r="H7" s="100"/>
      <c r="I7" s="100"/>
      <c r="J7" s="100"/>
      <c r="L7" s="27" t="s">
        <v>33</v>
      </c>
    </row>
    <row r="8" spans="1:12" ht="21">
      <c r="A8" s="27" t="s">
        <v>50</v>
      </c>
      <c r="C8" s="25" t="s">
        <v>17</v>
      </c>
      <c r="D8" s="26"/>
      <c r="E8" s="25" t="s">
        <v>4</v>
      </c>
      <c r="F8" s="25" t="s">
        <v>51</v>
      </c>
      <c r="G8" s="26"/>
      <c r="H8" s="25" t="s">
        <v>52</v>
      </c>
      <c r="I8" s="26"/>
      <c r="J8" s="25" t="s">
        <v>53</v>
      </c>
      <c r="L8" s="25" t="s">
        <v>53</v>
      </c>
    </row>
    <row r="9" spans="1:12" ht="18.75">
      <c r="A9" s="6" t="s">
        <v>59</v>
      </c>
      <c r="C9" s="28" t="s">
        <v>66</v>
      </c>
      <c r="E9" s="29">
        <v>0</v>
      </c>
      <c r="F9" s="29">
        <v>0</v>
      </c>
      <c r="G9" s="29"/>
      <c r="H9" s="29">
        <v>0</v>
      </c>
      <c r="I9" s="29"/>
      <c r="J9" s="29">
        <v>0</v>
      </c>
      <c r="K9" s="29"/>
      <c r="L9" s="29">
        <v>2323243497</v>
      </c>
    </row>
    <row r="10" spans="1:12" ht="18.75">
      <c r="A10" s="6" t="s">
        <v>60</v>
      </c>
      <c r="C10" s="28" t="s">
        <v>66</v>
      </c>
      <c r="E10" s="29">
        <v>0</v>
      </c>
      <c r="F10" s="29">
        <v>0</v>
      </c>
      <c r="G10" s="29"/>
      <c r="H10" s="29">
        <v>0</v>
      </c>
      <c r="I10" s="29"/>
      <c r="J10" s="29">
        <v>0</v>
      </c>
      <c r="K10" s="29"/>
      <c r="L10" s="29">
        <v>950536282</v>
      </c>
    </row>
    <row r="11" spans="1:12" ht="18.75">
      <c r="A11" s="6" t="s">
        <v>61</v>
      </c>
      <c r="C11" s="28" t="s">
        <v>66</v>
      </c>
      <c r="E11" s="29">
        <v>0</v>
      </c>
      <c r="F11" s="29">
        <v>0</v>
      </c>
      <c r="G11" s="29"/>
      <c r="H11" s="29">
        <v>0</v>
      </c>
      <c r="I11" s="29"/>
      <c r="J11" s="29">
        <v>0</v>
      </c>
      <c r="K11" s="29"/>
      <c r="L11" s="29">
        <v>11623371119</v>
      </c>
    </row>
    <row r="12" spans="1:12" ht="18.75">
      <c r="A12" s="6" t="s">
        <v>62</v>
      </c>
      <c r="C12" s="28" t="s">
        <v>66</v>
      </c>
      <c r="E12" s="29">
        <v>0</v>
      </c>
      <c r="F12" s="29">
        <v>0</v>
      </c>
      <c r="G12" s="29"/>
      <c r="H12" s="29">
        <v>0</v>
      </c>
      <c r="I12" s="29"/>
      <c r="J12" s="29">
        <v>0</v>
      </c>
      <c r="K12" s="29"/>
      <c r="L12" s="29">
        <v>9403317173</v>
      </c>
    </row>
    <row r="13" spans="1:12" ht="18.75">
      <c r="A13" s="6" t="s">
        <v>63</v>
      </c>
      <c r="C13" s="28" t="s">
        <v>66</v>
      </c>
      <c r="E13" s="29">
        <v>0</v>
      </c>
      <c r="F13" s="29">
        <v>0</v>
      </c>
      <c r="G13" s="29"/>
      <c r="H13" s="29">
        <v>0</v>
      </c>
      <c r="I13" s="29"/>
      <c r="J13" s="29">
        <v>0</v>
      </c>
      <c r="K13" s="29"/>
      <c r="L13" s="29">
        <v>3737822385</v>
      </c>
    </row>
    <row r="14" spans="1:12" ht="18.75">
      <c r="A14" s="6" t="s">
        <v>64</v>
      </c>
      <c r="C14" s="28" t="s">
        <v>66</v>
      </c>
      <c r="E14" s="29">
        <v>0</v>
      </c>
      <c r="F14" s="29">
        <v>0</v>
      </c>
      <c r="G14" s="29"/>
      <c r="H14" s="29">
        <v>0</v>
      </c>
      <c r="I14" s="29"/>
      <c r="J14" s="29">
        <v>0</v>
      </c>
      <c r="K14" s="29"/>
      <c r="L14" s="29">
        <v>993815288</v>
      </c>
    </row>
    <row r="15" spans="1:12" ht="18.75">
      <c r="A15" s="6" t="s">
        <v>65</v>
      </c>
      <c r="C15" s="28" t="s">
        <v>66</v>
      </c>
      <c r="E15" s="29">
        <v>0</v>
      </c>
      <c r="F15" s="29">
        <v>0</v>
      </c>
      <c r="G15" s="29"/>
      <c r="H15" s="29">
        <v>0</v>
      </c>
      <c r="I15" s="29"/>
      <c r="J15" s="29">
        <v>0</v>
      </c>
      <c r="K15" s="29"/>
      <c r="L15" s="29">
        <v>824652506</v>
      </c>
    </row>
    <row r="16" spans="1:12" ht="18.75">
      <c r="A16" s="6" t="s">
        <v>10</v>
      </c>
      <c r="C16" s="28" t="s">
        <v>76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/>
      <c r="L16" s="29">
        <v>7851327396</v>
      </c>
    </row>
    <row r="17" spans="1:12" ht="18.75">
      <c r="A17" s="6" t="s">
        <v>11</v>
      </c>
      <c r="C17" s="28" t="s">
        <v>76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/>
      <c r="L17" s="29">
        <v>13506334256</v>
      </c>
    </row>
    <row r="18" spans="1:12" ht="18.75">
      <c r="A18" s="6" t="s">
        <v>12</v>
      </c>
      <c r="C18" s="28" t="s">
        <v>76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/>
      <c r="L18" s="29">
        <v>12192942597</v>
      </c>
    </row>
    <row r="19" spans="1:12" ht="18.75">
      <c r="A19" s="6" t="s">
        <v>13</v>
      </c>
      <c r="C19" s="28" t="s">
        <v>76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/>
      <c r="L19" s="29">
        <v>21986883549</v>
      </c>
    </row>
    <row r="20" spans="1:12" ht="18.75">
      <c r="A20" s="6" t="s">
        <v>14</v>
      </c>
      <c r="C20" s="28" t="s">
        <v>76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/>
      <c r="L20" s="29">
        <v>7953236119</v>
      </c>
    </row>
    <row r="21" spans="1:12" ht="19.5" thickBot="1">
      <c r="E21" s="30">
        <f>SUM(E9:E20)</f>
        <v>0</v>
      </c>
      <c r="F21" s="30">
        <f>SUM(F9:F20)</f>
        <v>0</v>
      </c>
      <c r="G21" s="29"/>
      <c r="H21" s="30">
        <f>SUM(H9:H20)</f>
        <v>0</v>
      </c>
      <c r="I21" s="29"/>
      <c r="J21" s="30">
        <f>SUM(J9:J20)</f>
        <v>0</v>
      </c>
      <c r="K21" s="29"/>
      <c r="L21" s="30">
        <f>SUM(L9:L20)</f>
        <v>93347482167</v>
      </c>
    </row>
    <row r="22" spans="1:12" ht="13.5" thickTop="1"/>
  </sheetData>
  <mergeCells count="5">
    <mergeCell ref="C7:J7"/>
    <mergeCell ref="A1:L1"/>
    <mergeCell ref="A2:L2"/>
    <mergeCell ref="A3:L3"/>
    <mergeCell ref="A5:L5"/>
  </mergeCells>
  <phoneticPr fontId="7" type="noConversion"/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19"/>
  <sheetViews>
    <sheetView rightToLeft="1" tabSelected="1" view="pageBreakPreview" zoomScaleNormal="100" zoomScaleSheetLayoutView="100" workbookViewId="0">
      <selection activeCell="E25" sqref="E25"/>
    </sheetView>
  </sheetViews>
  <sheetFormatPr defaultRowHeight="12.75"/>
  <cols>
    <col min="1" max="1" width="81.28515625" bestFit="1" customWidth="1"/>
    <col min="2" max="2" width="1.28515625" customWidth="1"/>
    <col min="3" max="3" width="10.5703125" bestFit="1" customWidth="1"/>
    <col min="4" max="4" width="1.28515625" customWidth="1"/>
    <col min="5" max="5" width="19.7109375" bestFit="1" customWidth="1"/>
    <col min="6" max="6" width="1.28515625" customWidth="1"/>
    <col min="7" max="7" width="19.7109375" bestFit="1" customWidth="1"/>
    <col min="8" max="8" width="1.28515625" customWidth="1"/>
    <col min="9" max="9" width="26.42578125" bestFit="1" customWidth="1"/>
    <col min="10" max="10" width="1.28515625" customWidth="1"/>
    <col min="11" max="11" width="10.5703125" bestFit="1" customWidth="1"/>
    <col min="12" max="12" width="1.28515625" customWidth="1"/>
    <col min="13" max="13" width="19.7109375" bestFit="1" customWidth="1"/>
    <col min="14" max="14" width="1.28515625" customWidth="1"/>
    <col min="15" max="15" width="19.5703125" bestFit="1" customWidth="1"/>
    <col min="16" max="16" width="1.28515625" customWidth="1"/>
    <col min="17" max="17" width="26.42578125" bestFit="1" customWidth="1"/>
    <col min="18" max="18" width="17.5703125" bestFit="1" customWidth="1"/>
  </cols>
  <sheetData>
    <row r="1" spans="1:18" ht="29.1" customHeight="1">
      <c r="A1" s="83" t="str">
        <f>'گواهی شمش'!A1</f>
        <v>صندوق سرمایه گذاری کالایی درفش دماوند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8" ht="21.75" customHeight="1">
      <c r="A2" s="83" t="s">
        <v>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8" ht="21.75" customHeight="1">
      <c r="A3" s="83" t="str">
        <f>'گواهی شمش'!A3</f>
        <v>برای ماه منتهی به 1405/04/31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8" ht="14.45" customHeight="1"/>
    <row r="5" spans="1:18" ht="14.45" customHeight="1">
      <c r="A5" s="92" t="s">
        <v>54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</row>
    <row r="6" spans="1:18" ht="14.45" customHeight="1">
      <c r="A6" s="84" t="s">
        <v>25</v>
      </c>
      <c r="C6" s="84" t="s">
        <v>32</v>
      </c>
      <c r="D6" s="84"/>
      <c r="E6" s="84"/>
      <c r="F6" s="84"/>
      <c r="G6" s="84"/>
      <c r="H6" s="84"/>
      <c r="I6" s="84"/>
      <c r="K6" s="84" t="s">
        <v>33</v>
      </c>
      <c r="L6" s="84"/>
      <c r="M6" s="84"/>
      <c r="N6" s="84"/>
      <c r="O6" s="84"/>
      <c r="P6" s="84"/>
      <c r="Q6" s="84"/>
    </row>
    <row r="7" spans="1:18" ht="29.1" customHeight="1">
      <c r="A7" s="84"/>
      <c r="C7" s="7" t="s">
        <v>4</v>
      </c>
      <c r="D7" s="3"/>
      <c r="E7" s="7" t="s">
        <v>6</v>
      </c>
      <c r="F7" s="3"/>
      <c r="G7" s="7" t="s">
        <v>47</v>
      </c>
      <c r="H7" s="3"/>
      <c r="I7" s="7" t="s">
        <v>55</v>
      </c>
      <c r="K7" s="7" t="s">
        <v>4</v>
      </c>
      <c r="L7" s="3"/>
      <c r="M7" s="7" t="s">
        <v>6</v>
      </c>
      <c r="N7" s="3"/>
      <c r="O7" s="7" t="s">
        <v>47</v>
      </c>
      <c r="P7" s="3"/>
      <c r="Q7" s="7" t="s">
        <v>55</v>
      </c>
    </row>
    <row r="8" spans="1:18" ht="21.75" customHeight="1">
      <c r="A8" s="6" t="s">
        <v>15</v>
      </c>
      <c r="C8" s="55">
        <v>1165000</v>
      </c>
      <c r="D8" s="56"/>
      <c r="E8" s="55">
        <v>28985356137960</v>
      </c>
      <c r="F8" s="56"/>
      <c r="G8" s="55">
        <v>24696377223396</v>
      </c>
      <c r="H8" s="56"/>
      <c r="I8" s="55">
        <f>E8-G8</f>
        <v>4288978914564</v>
      </c>
      <c r="J8" s="56"/>
      <c r="K8" s="55">
        <v>1165000</v>
      </c>
      <c r="L8" s="56"/>
      <c r="M8" s="55">
        <v>28985356137960</v>
      </c>
      <c r="N8" s="56"/>
      <c r="O8" s="55">
        <v>19274909236105</v>
      </c>
      <c r="P8" s="56"/>
      <c r="Q8" s="55">
        <f>M8-O8</f>
        <v>9710446901855</v>
      </c>
      <c r="R8" s="21"/>
    </row>
    <row r="9" spans="1:18" ht="21.75" customHeight="1">
      <c r="A9" s="6" t="s">
        <v>88</v>
      </c>
      <c r="C9" s="55">
        <v>51295</v>
      </c>
      <c r="D9" s="55"/>
      <c r="E9" s="55">
        <v>515050786725</v>
      </c>
      <c r="F9" s="55"/>
      <c r="G9" s="55">
        <v>411227446009</v>
      </c>
      <c r="H9" s="55"/>
      <c r="I9" s="55">
        <f t="shared" ref="I9:I13" si="0">E9-G9</f>
        <v>103823340716</v>
      </c>
      <c r="J9" s="55"/>
      <c r="K9" s="55">
        <v>51295</v>
      </c>
      <c r="L9" s="55"/>
      <c r="M9" s="55">
        <v>515050786725</v>
      </c>
      <c r="N9" s="55"/>
      <c r="O9" s="55">
        <v>622541633189</v>
      </c>
      <c r="P9" s="56"/>
      <c r="Q9" s="55">
        <f t="shared" ref="Q9:Q13" si="1">M9-O9</f>
        <v>-107490846464</v>
      </c>
      <c r="R9" s="21"/>
    </row>
    <row r="10" spans="1:18" ht="21.75" customHeight="1">
      <c r="A10" s="6" t="s">
        <v>92</v>
      </c>
      <c r="C10" s="55">
        <v>8970</v>
      </c>
      <c r="D10" s="56"/>
      <c r="E10" s="55">
        <v>62733489000</v>
      </c>
      <c r="F10" s="56"/>
      <c r="G10" s="55">
        <v>62239836765</v>
      </c>
      <c r="H10" s="56"/>
      <c r="I10" s="55">
        <f t="shared" si="0"/>
        <v>493652235</v>
      </c>
      <c r="J10" s="56"/>
      <c r="K10" s="55">
        <v>8970</v>
      </c>
      <c r="L10" s="56"/>
      <c r="M10" s="55">
        <v>62733489000</v>
      </c>
      <c r="N10" s="56"/>
      <c r="O10" s="55">
        <v>73104403253</v>
      </c>
      <c r="P10" s="56"/>
      <c r="Q10" s="55">
        <f t="shared" si="1"/>
        <v>-10370914253</v>
      </c>
      <c r="R10" s="21"/>
    </row>
    <row r="11" spans="1:18" ht="21.75" customHeight="1">
      <c r="A11" s="6" t="s">
        <v>89</v>
      </c>
      <c r="C11" s="55">
        <v>20228</v>
      </c>
      <c r="D11" s="56"/>
      <c r="E11" s="55">
        <v>161678358400</v>
      </c>
      <c r="F11" s="56"/>
      <c r="G11" s="55">
        <v>131417751149</v>
      </c>
      <c r="H11" s="56"/>
      <c r="I11" s="55">
        <f t="shared" si="0"/>
        <v>30260607251</v>
      </c>
      <c r="J11" s="56"/>
      <c r="K11" s="55">
        <v>20228</v>
      </c>
      <c r="L11" s="56"/>
      <c r="M11" s="55">
        <v>161678358400</v>
      </c>
      <c r="N11" s="56"/>
      <c r="O11" s="55">
        <v>214991840988</v>
      </c>
      <c r="P11" s="56"/>
      <c r="Q11" s="55">
        <f t="shared" si="1"/>
        <v>-53313482588</v>
      </c>
      <c r="R11" s="21"/>
    </row>
    <row r="12" spans="1:18" ht="21.75" customHeight="1">
      <c r="A12" s="6" t="s">
        <v>90</v>
      </c>
      <c r="C12" s="55">
        <v>28355</v>
      </c>
      <c r="D12" s="56"/>
      <c r="E12" s="55">
        <v>192640467400</v>
      </c>
      <c r="F12" s="56"/>
      <c r="G12" s="55">
        <v>169832784399</v>
      </c>
      <c r="H12" s="56"/>
      <c r="I12" s="55">
        <f t="shared" si="0"/>
        <v>22807683001</v>
      </c>
      <c r="J12" s="56"/>
      <c r="K12" s="55">
        <v>28355</v>
      </c>
      <c r="L12" s="56"/>
      <c r="M12" s="55">
        <v>192640467400</v>
      </c>
      <c r="N12" s="56"/>
      <c r="O12" s="55">
        <v>256505090279</v>
      </c>
      <c r="P12" s="56"/>
      <c r="Q12" s="55">
        <f t="shared" si="1"/>
        <v>-63864622879</v>
      </c>
      <c r="R12" s="21"/>
    </row>
    <row r="13" spans="1:18" ht="21.75" customHeight="1">
      <c r="A13" s="6" t="s">
        <v>91</v>
      </c>
      <c r="C13" s="55">
        <v>2365</v>
      </c>
      <c r="D13" s="56"/>
      <c r="E13" s="55">
        <v>25755299350</v>
      </c>
      <c r="F13" s="56"/>
      <c r="G13" s="55">
        <v>20320805954</v>
      </c>
      <c r="H13" s="56"/>
      <c r="I13" s="55">
        <f t="shared" si="0"/>
        <v>5434493396</v>
      </c>
      <c r="J13" s="56"/>
      <c r="K13" s="55">
        <v>2365</v>
      </c>
      <c r="L13" s="56"/>
      <c r="M13" s="55">
        <v>25755299350</v>
      </c>
      <c r="N13" s="56"/>
      <c r="O13" s="55">
        <v>29483497677</v>
      </c>
      <c r="P13" s="56"/>
      <c r="Q13" s="55">
        <f t="shared" si="1"/>
        <v>-3728198327</v>
      </c>
      <c r="R13" s="21"/>
    </row>
    <row r="14" spans="1:18" ht="21.75" customHeight="1" thickBot="1">
      <c r="A14" s="18"/>
      <c r="C14" s="55"/>
      <c r="D14" s="56"/>
      <c r="E14" s="57">
        <f>SUM(E8:E13)</f>
        <v>29943214538835</v>
      </c>
      <c r="F14" s="56"/>
      <c r="G14" s="57">
        <f>SUM(G8:G13)</f>
        <v>25491415847672</v>
      </c>
      <c r="H14" s="56"/>
      <c r="I14" s="57">
        <f>SUM(I8:I13)</f>
        <v>4451798691163</v>
      </c>
      <c r="J14" s="56"/>
      <c r="K14" s="55"/>
      <c r="L14" s="56"/>
      <c r="M14" s="57">
        <f>SUM(M8:M13)</f>
        <v>29943214538835</v>
      </c>
      <c r="N14" s="56"/>
      <c r="O14" s="57">
        <f>SUM(O8:O13)</f>
        <v>20471535701491</v>
      </c>
      <c r="P14" s="56"/>
      <c r="Q14" s="57">
        <f>SUM(Q8:Q13)</f>
        <v>9471678837344</v>
      </c>
      <c r="R14" s="21"/>
    </row>
    <row r="15" spans="1:18" ht="13.5" thickTop="1">
      <c r="Q15" s="71"/>
      <c r="R15" s="21"/>
    </row>
    <row r="16" spans="1:18" ht="18.75">
      <c r="I16" s="55"/>
      <c r="Q16" s="12"/>
    </row>
    <row r="17" spans="9:17" ht="18.75">
      <c r="I17" s="55"/>
      <c r="Q17" s="12"/>
    </row>
    <row r="19" spans="9:17">
      <c r="I19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24"/>
  <sheetViews>
    <sheetView rightToLeft="1" view="pageBreakPreview" topLeftCell="B1" zoomScaleNormal="100" zoomScaleSheetLayoutView="100" workbookViewId="0">
      <selection activeCell="W17" sqref="S17:W22"/>
    </sheetView>
  </sheetViews>
  <sheetFormatPr defaultRowHeight="12.75"/>
  <cols>
    <col min="1" max="1" width="81.28515625" bestFit="1" customWidth="1"/>
    <col min="2" max="2" width="2.42578125" customWidth="1"/>
    <col min="3" max="3" width="10.5703125" bestFit="1" customWidth="1"/>
    <col min="4" max="4" width="1.28515625" customWidth="1"/>
    <col min="5" max="5" width="19.5703125" bestFit="1" customWidth="1"/>
    <col min="6" max="6" width="1.28515625" customWidth="1"/>
    <col min="7" max="7" width="19.7109375" bestFit="1" customWidth="1"/>
    <col min="8" max="8" width="1.28515625" customWidth="1"/>
    <col min="9" max="9" width="7.85546875" bestFit="1" customWidth="1"/>
    <col min="10" max="10" width="1.28515625" customWidth="1"/>
    <col min="11" max="11" width="18.5703125" bestFit="1" customWidth="1"/>
    <col min="12" max="12" width="1.28515625" customWidth="1"/>
    <col min="13" max="13" width="8.5703125" bestFit="1" customWidth="1"/>
    <col min="14" max="14" width="1.28515625" customWidth="1"/>
    <col min="15" max="15" width="18.28515625" bestFit="1" customWidth="1"/>
    <col min="16" max="16" width="1.28515625" customWidth="1"/>
    <col min="17" max="17" width="10.5703125" bestFit="1" customWidth="1"/>
    <col min="18" max="18" width="1.28515625" customWidth="1"/>
    <col min="19" max="19" width="16.140625" bestFit="1" customWidth="1"/>
    <col min="20" max="20" width="1.28515625" customWidth="1"/>
    <col min="21" max="21" width="19.5703125" bestFit="1" customWidth="1"/>
    <col min="22" max="22" width="1.28515625" customWidth="1"/>
    <col min="23" max="23" width="19.5703125" bestFit="1" customWidth="1"/>
    <col min="24" max="24" width="1.28515625" customWidth="1"/>
    <col min="25" max="25" width="18.28515625" bestFit="1" customWidth="1"/>
    <col min="26" max="26" width="0.28515625" customWidth="1"/>
    <col min="27" max="27" width="14.85546875" bestFit="1" customWidth="1"/>
    <col min="28" max="28" width="18.7109375" bestFit="1" customWidth="1"/>
    <col min="29" max="29" width="17.85546875" bestFit="1" customWidth="1"/>
  </cols>
  <sheetData>
    <row r="1" spans="1:28" ht="29.1" customHeight="1">
      <c r="A1" s="83" t="s">
        <v>75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</row>
    <row r="2" spans="1:28" ht="21.75" customHeight="1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spans="1:28" ht="21.75" customHeight="1">
      <c r="A3" s="83" t="s">
        <v>100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</row>
    <row r="4" spans="1:28" ht="14.45" customHeight="1">
      <c r="A4" s="82" t="s">
        <v>56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</row>
    <row r="5" spans="1:28" ht="14.45" customHeight="1">
      <c r="A5" s="82" t="s">
        <v>87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</row>
    <row r="6" spans="1:28" ht="14.45" customHeight="1">
      <c r="C6" s="84" t="s">
        <v>86</v>
      </c>
      <c r="D6" s="84"/>
      <c r="E6" s="84"/>
      <c r="F6" s="84"/>
      <c r="G6" s="84"/>
      <c r="I6" s="84" t="s">
        <v>1</v>
      </c>
      <c r="J6" s="84"/>
      <c r="K6" s="84"/>
      <c r="L6" s="84"/>
      <c r="M6" s="84"/>
      <c r="N6" s="84"/>
      <c r="O6" s="84"/>
      <c r="Q6" s="84" t="s">
        <v>101</v>
      </c>
      <c r="R6" s="84"/>
      <c r="S6" s="84"/>
      <c r="T6" s="84"/>
      <c r="U6" s="84"/>
      <c r="V6" s="84"/>
      <c r="W6" s="84"/>
      <c r="X6" s="84"/>
      <c r="Y6" s="84"/>
    </row>
    <row r="7" spans="1:28" ht="14.45" customHeight="1">
      <c r="C7" s="3"/>
      <c r="D7" s="3"/>
      <c r="E7" s="3"/>
      <c r="F7" s="3"/>
      <c r="G7" s="3"/>
      <c r="I7" s="81" t="s">
        <v>2</v>
      </c>
      <c r="J7" s="81"/>
      <c r="K7" s="81"/>
      <c r="L7" s="3"/>
      <c r="M7" s="81" t="s">
        <v>3</v>
      </c>
      <c r="N7" s="81"/>
      <c r="O7" s="81"/>
      <c r="Q7" s="3"/>
      <c r="R7" s="3"/>
      <c r="S7" s="3"/>
      <c r="T7" s="3"/>
      <c r="U7" s="3"/>
      <c r="V7" s="3"/>
      <c r="W7" s="3"/>
      <c r="X7" s="3"/>
      <c r="Y7" s="3"/>
    </row>
    <row r="8" spans="1:28" ht="14.45" customHeight="1">
      <c r="A8" s="2"/>
      <c r="C8" s="45" t="s">
        <v>4</v>
      </c>
      <c r="E8" s="45" t="s">
        <v>5</v>
      </c>
      <c r="G8" s="45" t="s">
        <v>6</v>
      </c>
      <c r="I8" s="46" t="s">
        <v>4</v>
      </c>
      <c r="J8" s="3"/>
      <c r="K8" s="46" t="s">
        <v>5</v>
      </c>
      <c r="M8" s="46" t="s">
        <v>4</v>
      </c>
      <c r="N8" s="3"/>
      <c r="O8" s="46" t="s">
        <v>7</v>
      </c>
      <c r="Q8" s="45" t="s">
        <v>4</v>
      </c>
      <c r="S8" s="45" t="s">
        <v>8</v>
      </c>
      <c r="U8" s="45" t="s">
        <v>5</v>
      </c>
      <c r="W8" s="45" t="s">
        <v>6</v>
      </c>
      <c r="Y8" s="2" t="s">
        <v>9</v>
      </c>
    </row>
    <row r="9" spans="1:28" ht="21.75" customHeight="1">
      <c r="A9" s="8" t="s">
        <v>15</v>
      </c>
      <c r="C9" s="55">
        <v>1225500</v>
      </c>
      <c r="D9" s="56"/>
      <c r="E9" s="55">
        <v>17494764094482</v>
      </c>
      <c r="F9" s="56"/>
      <c r="G9" s="55">
        <v>25661484760824</v>
      </c>
      <c r="H9" s="56"/>
      <c r="I9" s="55">
        <v>4000</v>
      </c>
      <c r="J9" s="56"/>
      <c r="K9" s="55">
        <v>100741801420</v>
      </c>
      <c r="L9" s="56"/>
      <c r="M9" s="55">
        <v>-64500</v>
      </c>
      <c r="N9" s="56"/>
      <c r="O9" s="55">
        <v>1498863725613</v>
      </c>
      <c r="P9" s="56"/>
      <c r="Q9" s="55">
        <f>C9+I9+M9</f>
        <v>1165000</v>
      </c>
      <c r="R9" s="56"/>
      <c r="S9" s="55">
        <v>24939990</v>
      </c>
      <c r="T9" s="56"/>
      <c r="U9" s="55">
        <v>16673992309219</v>
      </c>
      <c r="V9" s="56"/>
      <c r="W9" s="55">
        <v>28985356137960</v>
      </c>
      <c r="X9" s="48"/>
      <c r="Y9" s="60">
        <f>W9/30178262151199*100</f>
        <v>96.047134830818592</v>
      </c>
      <c r="AA9" s="21"/>
      <c r="AB9" s="21"/>
    </row>
    <row r="10" spans="1:28" ht="21.75" customHeight="1">
      <c r="A10" s="8" t="s">
        <v>88</v>
      </c>
      <c r="C10" s="55">
        <v>49665</v>
      </c>
      <c r="D10" s="55"/>
      <c r="E10" s="55">
        <v>608275110570</v>
      </c>
      <c r="F10" s="55"/>
      <c r="G10" s="55">
        <v>396960923390</v>
      </c>
      <c r="H10" s="55"/>
      <c r="I10" s="55">
        <v>1630</v>
      </c>
      <c r="J10" s="55"/>
      <c r="K10" s="55">
        <v>14266522624.045401</v>
      </c>
      <c r="L10" s="55"/>
      <c r="M10" s="55">
        <v>0</v>
      </c>
      <c r="N10" s="55"/>
      <c r="O10" s="55">
        <v>0</v>
      </c>
      <c r="P10" s="55"/>
      <c r="Q10" s="55">
        <f t="shared" ref="Q10:Q14" si="0">C10+I10+M10</f>
        <v>51295</v>
      </c>
      <c r="R10" s="55"/>
      <c r="S10" s="55">
        <v>10050000</v>
      </c>
      <c r="T10" s="55"/>
      <c r="U10" s="55">
        <v>622541633189</v>
      </c>
      <c r="V10" s="55"/>
      <c r="W10" s="55">
        <v>515050786725</v>
      </c>
      <c r="X10" s="48"/>
      <c r="Y10" s="60">
        <f t="shared" ref="Y10:Y14" si="1">W10/30178262151199*100</f>
        <v>1.706694653736172</v>
      </c>
      <c r="AA10" s="21"/>
      <c r="AB10" s="21"/>
    </row>
    <row r="11" spans="1:28" ht="21.75" customHeight="1">
      <c r="A11" s="8" t="s">
        <v>89</v>
      </c>
      <c r="C11" s="55">
        <v>19530</v>
      </c>
      <c r="D11" s="56"/>
      <c r="E11" s="55">
        <v>210404839339</v>
      </c>
      <c r="F11" s="56"/>
      <c r="G11" s="55">
        <v>126830749500</v>
      </c>
      <c r="H11" s="56"/>
      <c r="I11" s="55">
        <v>698</v>
      </c>
      <c r="J11" s="56"/>
      <c r="K11" s="55">
        <v>4587001650.6049004</v>
      </c>
      <c r="L11" s="56"/>
      <c r="M11" s="55">
        <v>0</v>
      </c>
      <c r="N11" s="56"/>
      <c r="O11" s="55">
        <v>0</v>
      </c>
      <c r="P11" s="56"/>
      <c r="Q11" s="55">
        <f t="shared" si="0"/>
        <v>20228</v>
      </c>
      <c r="R11" s="56"/>
      <c r="S11" s="55">
        <v>8000000</v>
      </c>
      <c r="T11" s="56"/>
      <c r="U11" s="55">
        <v>214991840988</v>
      </c>
      <c r="V11" s="56"/>
      <c r="W11" s="55">
        <v>161678358400</v>
      </c>
      <c r="X11" s="48"/>
      <c r="Y11" s="60">
        <f t="shared" si="1"/>
        <v>0.53574442951671564</v>
      </c>
      <c r="AA11" s="21"/>
      <c r="AB11" s="21"/>
    </row>
    <row r="12" spans="1:28" ht="21.75" customHeight="1">
      <c r="A12" s="8" t="s">
        <v>90</v>
      </c>
      <c r="C12" s="55">
        <v>27220</v>
      </c>
      <c r="D12" s="56"/>
      <c r="E12" s="55">
        <v>249845317880</v>
      </c>
      <c r="F12" s="56"/>
      <c r="G12" s="55">
        <v>163173012000</v>
      </c>
      <c r="H12" s="56"/>
      <c r="I12" s="55">
        <v>1135</v>
      </c>
      <c r="J12" s="56"/>
      <c r="K12" s="55">
        <v>6659772403.0010004</v>
      </c>
      <c r="L12" s="56"/>
      <c r="M12" s="55">
        <v>0</v>
      </c>
      <c r="N12" s="56"/>
      <c r="O12" s="55">
        <v>0</v>
      </c>
      <c r="P12" s="56"/>
      <c r="Q12" s="55">
        <f t="shared" si="0"/>
        <v>28355</v>
      </c>
      <c r="R12" s="56"/>
      <c r="S12" s="55">
        <v>6800000</v>
      </c>
      <c r="T12" s="56"/>
      <c r="U12" s="55">
        <v>256505090279</v>
      </c>
      <c r="V12" s="56"/>
      <c r="W12" s="55">
        <v>192640467400</v>
      </c>
      <c r="X12" s="48"/>
      <c r="Y12" s="60">
        <f>W12/30178262151199*100</f>
        <v>0.63834181847461446</v>
      </c>
      <c r="AA12" s="21"/>
      <c r="AB12" s="21"/>
    </row>
    <row r="13" spans="1:28" ht="21.75" customHeight="1">
      <c r="A13" s="8" t="s">
        <v>92</v>
      </c>
      <c r="C13" s="55">
        <v>8661</v>
      </c>
      <c r="D13" s="56"/>
      <c r="E13" s="55">
        <v>71437002188</v>
      </c>
      <c r="F13" s="56"/>
      <c r="G13" s="55">
        <v>60572435700</v>
      </c>
      <c r="H13" s="56"/>
      <c r="I13" s="55">
        <v>309</v>
      </c>
      <c r="J13" s="56"/>
      <c r="K13" s="55">
        <v>1667401066.0058</v>
      </c>
      <c r="L13" s="56"/>
      <c r="M13" s="55">
        <v>0</v>
      </c>
      <c r="N13" s="56"/>
      <c r="O13" s="55">
        <v>0</v>
      </c>
      <c r="P13" s="56"/>
      <c r="Q13" s="55">
        <f t="shared" si="0"/>
        <v>8970</v>
      </c>
      <c r="R13" s="56"/>
      <c r="S13" s="55">
        <v>7000000</v>
      </c>
      <c r="T13" s="56"/>
      <c r="U13" s="55">
        <v>73104403253</v>
      </c>
      <c r="V13" s="56"/>
      <c r="W13" s="55">
        <v>62733489000</v>
      </c>
      <c r="X13" s="48"/>
      <c r="Y13" s="60">
        <f t="shared" si="1"/>
        <v>0.20787641344519092</v>
      </c>
      <c r="AA13" s="21"/>
      <c r="AB13" s="21"/>
    </row>
    <row r="14" spans="1:28" ht="21.75" customHeight="1">
      <c r="A14" s="8" t="s">
        <v>91</v>
      </c>
      <c r="C14" s="55">
        <v>2365</v>
      </c>
      <c r="D14" s="56"/>
      <c r="E14" s="55">
        <v>29483497677</v>
      </c>
      <c r="F14" s="56"/>
      <c r="G14" s="55">
        <v>20320805954</v>
      </c>
      <c r="H14" s="56"/>
      <c r="I14" s="55">
        <v>0</v>
      </c>
      <c r="J14" s="56"/>
      <c r="K14" s="55">
        <v>0</v>
      </c>
      <c r="L14" s="56"/>
      <c r="M14" s="55">
        <v>0</v>
      </c>
      <c r="N14" s="56"/>
      <c r="O14" s="55">
        <v>0</v>
      </c>
      <c r="P14" s="56"/>
      <c r="Q14" s="55">
        <f t="shared" si="0"/>
        <v>2365</v>
      </c>
      <c r="R14" s="56"/>
      <c r="S14" s="55">
        <v>10900000</v>
      </c>
      <c r="T14" s="56"/>
      <c r="U14" s="55">
        <v>29483497677</v>
      </c>
      <c r="V14" s="56"/>
      <c r="W14" s="55">
        <v>25755299350</v>
      </c>
      <c r="X14" s="48"/>
      <c r="Y14" s="60">
        <f t="shared" si="1"/>
        <v>8.5343878388228281E-2</v>
      </c>
      <c r="AA14" s="21"/>
      <c r="AB14" s="21"/>
    </row>
    <row r="15" spans="1:28" ht="21.75" customHeight="1" thickBot="1">
      <c r="A15" s="19"/>
      <c r="B15" s="20"/>
      <c r="C15" s="55"/>
      <c r="D15" s="56"/>
      <c r="E15" s="57">
        <f>SUM(E9:E14)</f>
        <v>18664209862136</v>
      </c>
      <c r="F15" s="56"/>
      <c r="G15" s="57">
        <f>SUM(G9:G14)</f>
        <v>26429342687368</v>
      </c>
      <c r="H15" s="56"/>
      <c r="I15" s="55"/>
      <c r="J15" s="56"/>
      <c r="K15" s="57">
        <f>SUM(K9:K14)</f>
        <v>127922499163.6571</v>
      </c>
      <c r="L15" s="56"/>
      <c r="M15" s="55"/>
      <c r="N15" s="56"/>
      <c r="O15" s="57">
        <f>SUM(O9:O14)</f>
        <v>1498863725613</v>
      </c>
      <c r="P15" s="56"/>
      <c r="Q15" s="55"/>
      <c r="R15" s="56"/>
      <c r="S15" s="55"/>
      <c r="T15" s="56"/>
      <c r="U15" s="57">
        <f>SUM(U9:U14)</f>
        <v>17870618774605</v>
      </c>
      <c r="V15" s="56"/>
      <c r="W15" s="57">
        <f>SUM(W9:W14)</f>
        <v>29943214538835</v>
      </c>
      <c r="X15" s="48"/>
      <c r="Y15" s="66">
        <f>SUM(Y9:Y14)</f>
        <v>99.221136024379518</v>
      </c>
      <c r="AA15" s="21"/>
    </row>
    <row r="16" spans="1:28" ht="13.5" thickTop="1">
      <c r="U16" s="21"/>
      <c r="W16" s="21"/>
      <c r="AA16" s="21"/>
    </row>
    <row r="17" spans="3:27">
      <c r="E17" s="38"/>
      <c r="G17" s="38"/>
      <c r="U17" s="21"/>
      <c r="W17" s="21"/>
      <c r="AA17" s="21"/>
    </row>
    <row r="18" spans="3:27">
      <c r="U18" s="21"/>
      <c r="W18" s="21"/>
    </row>
    <row r="19" spans="3:27">
      <c r="U19" s="21"/>
      <c r="W19" s="38"/>
    </row>
    <row r="20" spans="3:27">
      <c r="U20" s="21"/>
      <c r="W20" s="44"/>
    </row>
    <row r="23" spans="3:27">
      <c r="K23" s="38"/>
    </row>
    <row r="24" spans="3:27" ht="18.75">
      <c r="C24" s="55"/>
    </row>
  </sheetData>
  <mergeCells count="10">
    <mergeCell ref="I7:K7"/>
    <mergeCell ref="M7:O7"/>
    <mergeCell ref="A4:Y4"/>
    <mergeCell ref="A5:Y5"/>
    <mergeCell ref="A1:Y1"/>
    <mergeCell ref="A2:Y2"/>
    <mergeCell ref="A3:Y3"/>
    <mergeCell ref="C6:G6"/>
    <mergeCell ref="I6:O6"/>
    <mergeCell ref="Q6:Y6"/>
  </mergeCells>
  <pageMargins left="0.39" right="0.39" top="0.39" bottom="0.39" header="0" footer="0"/>
  <pageSetup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1FA0-B951-43E9-B6C5-D9E42E8D257F}">
  <sheetPr>
    <tabColor rgb="FF92D050"/>
    <pageSetUpPr fitToPage="1"/>
  </sheetPr>
  <dimension ref="A1:AW12"/>
  <sheetViews>
    <sheetView rightToLeft="1" view="pageBreakPreview" zoomScale="96" zoomScaleNormal="100" zoomScaleSheetLayoutView="96" workbookViewId="0">
      <selection activeCell="A36" sqref="A36:A37"/>
    </sheetView>
  </sheetViews>
  <sheetFormatPr defaultRowHeight="12.75"/>
  <cols>
    <col min="1" max="1" width="76.140625" style="24" bestFit="1" customWidth="1"/>
    <col min="2" max="2" width="1.7109375" style="24" customWidth="1"/>
    <col min="3" max="3" width="9.5703125" style="24" bestFit="1" customWidth="1"/>
    <col min="4" max="4" width="1.28515625" style="24" customWidth="1"/>
    <col min="5" max="5" width="10.7109375" style="24" bestFit="1" customWidth="1"/>
    <col min="6" max="6" width="1.28515625" style="24" customWidth="1"/>
    <col min="7" max="7" width="6.42578125" style="24" customWidth="1"/>
    <col min="8" max="8" width="1.28515625" style="24" customWidth="1"/>
    <col min="9" max="9" width="5.140625" style="24" customWidth="1"/>
    <col min="10" max="10" width="1.28515625" style="24" customWidth="1"/>
    <col min="11" max="11" width="9.140625" style="24" customWidth="1"/>
    <col min="12" max="12" width="1.28515625" style="24" customWidth="1"/>
    <col min="13" max="13" width="2.5703125" style="24" customWidth="1"/>
    <col min="14" max="14" width="1.28515625" style="24" customWidth="1"/>
    <col min="15" max="15" width="11" style="24" bestFit="1" customWidth="1"/>
    <col min="16" max="16" width="1.28515625" style="24" customWidth="1"/>
    <col min="17" max="17" width="11" style="24" bestFit="1" customWidth="1"/>
    <col min="18" max="20" width="1.28515625" style="24" customWidth="1"/>
    <col min="21" max="21" width="6.42578125" style="24" customWidth="1"/>
    <col min="22" max="24" width="1.28515625" style="24" customWidth="1"/>
    <col min="25" max="25" width="9.140625" style="24" customWidth="1"/>
    <col min="26" max="26" width="1.28515625" style="24" customWidth="1"/>
    <col min="27" max="27" width="2.5703125" style="24" customWidth="1"/>
    <col min="28" max="28" width="1.28515625" style="24" customWidth="1"/>
    <col min="29" max="29" width="9.140625" style="24" customWidth="1"/>
    <col min="30" max="30" width="1.28515625" style="24" customWidth="1"/>
    <col min="31" max="31" width="5.7109375" style="24" customWidth="1"/>
    <col min="32" max="32" width="1.28515625" style="24" customWidth="1"/>
    <col min="33" max="33" width="9.140625" style="24" customWidth="1"/>
    <col min="34" max="34" width="1.28515625" style="24" customWidth="1"/>
    <col min="35" max="35" width="2.5703125" style="24" customWidth="1"/>
    <col min="36" max="36" width="1.28515625" style="24" customWidth="1"/>
    <col min="37" max="37" width="11" style="24" bestFit="1" customWidth="1"/>
    <col min="38" max="38" width="1.28515625" style="24" customWidth="1"/>
    <col min="39" max="39" width="11" style="24" bestFit="1" customWidth="1"/>
    <col min="40" max="40" width="7.7109375" style="24" customWidth="1"/>
    <col min="41" max="41" width="0.28515625" style="24" customWidth="1"/>
    <col min="42" max="16384" width="9.140625" style="24"/>
  </cols>
  <sheetData>
    <row r="1" spans="1:49" ht="29.1" customHeight="1">
      <c r="A1" s="91" t="s">
        <v>75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</row>
    <row r="2" spans="1:49" ht="21.75" customHeight="1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</row>
    <row r="3" spans="1:49" ht="21.75" customHeight="1">
      <c r="A3" s="91" t="str">
        <f>'گواهی شمش'!A3:Y3</f>
        <v>برای ماه منتهی به 1405/04/31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</row>
    <row r="4" spans="1:49" ht="21.75" customHeight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</row>
    <row r="5" spans="1:49" customFormat="1" ht="14.45" customHeight="1">
      <c r="A5" s="92" t="s">
        <v>95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</row>
    <row r="6" spans="1:49" ht="21.75" customHeight="1">
      <c r="A6" s="72"/>
      <c r="B6" s="72"/>
      <c r="C6" s="86" t="s">
        <v>86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72"/>
      <c r="S6" s="86" t="s">
        <v>101</v>
      </c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72"/>
    </row>
    <row r="7" spans="1:49" ht="14.45" customHeight="1">
      <c r="A7" s="27" t="s">
        <v>85</v>
      </c>
      <c r="B7"/>
      <c r="C7" s="31" t="s">
        <v>84</v>
      </c>
      <c r="D7" s="26"/>
      <c r="E7" s="31" t="s">
        <v>83</v>
      </c>
      <c r="F7" s="26"/>
      <c r="G7" s="87" t="s">
        <v>82</v>
      </c>
      <c r="H7" s="87"/>
      <c r="I7" s="87"/>
      <c r="J7" s="26"/>
      <c r="K7" s="87" t="s">
        <v>81</v>
      </c>
      <c r="L7" s="87"/>
      <c r="M7" s="87"/>
      <c r="N7" s="26"/>
      <c r="O7" s="31" t="s">
        <v>80</v>
      </c>
      <c r="P7" s="26"/>
      <c r="Q7" s="31" t="s">
        <v>17</v>
      </c>
      <c r="S7" s="87" t="s">
        <v>84</v>
      </c>
      <c r="T7" s="87"/>
      <c r="U7" s="87"/>
      <c r="V7" s="26"/>
      <c r="W7" s="87" t="s">
        <v>83</v>
      </c>
      <c r="X7" s="87"/>
      <c r="Y7" s="87"/>
      <c r="Z7" s="87"/>
      <c r="AA7" s="87"/>
      <c r="AB7" s="26"/>
      <c r="AC7" s="87" t="s">
        <v>82</v>
      </c>
      <c r="AD7" s="87"/>
      <c r="AE7" s="87"/>
      <c r="AF7" s="26"/>
      <c r="AG7" s="87" t="s">
        <v>81</v>
      </c>
      <c r="AH7" s="87"/>
      <c r="AI7" s="87"/>
      <c r="AJ7" s="26"/>
      <c r="AK7" s="31" t="s">
        <v>80</v>
      </c>
      <c r="AL7" s="26"/>
      <c r="AM7" s="31" t="s">
        <v>17</v>
      </c>
    </row>
    <row r="8" spans="1:49" customFormat="1" ht="18.75">
      <c r="A8" s="5" t="s">
        <v>88</v>
      </c>
      <c r="C8" s="5" t="s">
        <v>79</v>
      </c>
      <c r="E8" s="5" t="s">
        <v>78</v>
      </c>
      <c r="G8" s="90" t="s">
        <v>78</v>
      </c>
      <c r="H8" s="90"/>
      <c r="I8" s="90"/>
      <c r="K8" s="85">
        <v>49665</v>
      </c>
      <c r="L8" s="85"/>
      <c r="M8" s="85"/>
      <c r="O8" s="73">
        <v>18000000</v>
      </c>
      <c r="Q8" s="5" t="s">
        <v>93</v>
      </c>
      <c r="S8" s="90" t="s">
        <v>79</v>
      </c>
      <c r="T8" s="90"/>
      <c r="U8" s="90"/>
      <c r="W8" s="90" t="s">
        <v>78</v>
      </c>
      <c r="X8" s="90"/>
      <c r="Y8" s="90"/>
      <c r="Z8" s="90"/>
      <c r="AA8" s="90"/>
      <c r="AC8" s="89" t="s">
        <v>78</v>
      </c>
      <c r="AD8" s="89"/>
      <c r="AE8" s="89"/>
      <c r="AG8" s="85">
        <v>51295</v>
      </c>
      <c r="AH8" s="85"/>
      <c r="AI8" s="85"/>
      <c r="AK8" s="73">
        <v>18000000</v>
      </c>
      <c r="AM8" s="5" t="s">
        <v>93</v>
      </c>
    </row>
    <row r="9" spans="1:49" customFormat="1" ht="18.75">
      <c r="A9" s="6" t="s">
        <v>89</v>
      </c>
      <c r="C9" s="6" t="s">
        <v>79</v>
      </c>
      <c r="E9" s="6" t="s">
        <v>78</v>
      </c>
      <c r="G9" s="89" t="s">
        <v>78</v>
      </c>
      <c r="H9" s="89"/>
      <c r="I9" s="89"/>
      <c r="K9" s="88">
        <v>19530</v>
      </c>
      <c r="L9" s="88"/>
      <c r="M9" s="88"/>
      <c r="O9" s="74">
        <v>20000000</v>
      </c>
      <c r="Q9" s="6" t="s">
        <v>93</v>
      </c>
      <c r="S9" s="89" t="s">
        <v>79</v>
      </c>
      <c r="T9" s="89"/>
      <c r="U9" s="89"/>
      <c r="W9" s="89" t="s">
        <v>78</v>
      </c>
      <c r="X9" s="89"/>
      <c r="Y9" s="89"/>
      <c r="Z9" s="89"/>
      <c r="AA9" s="89"/>
      <c r="AC9" s="89" t="s">
        <v>78</v>
      </c>
      <c r="AD9" s="89"/>
      <c r="AE9" s="89"/>
      <c r="AG9" s="88">
        <v>20228</v>
      </c>
      <c r="AH9" s="88"/>
      <c r="AI9" s="88"/>
      <c r="AK9" s="74">
        <v>20000000</v>
      </c>
      <c r="AM9" s="6" t="s">
        <v>93</v>
      </c>
    </row>
    <row r="10" spans="1:49" customFormat="1" ht="18.75">
      <c r="A10" s="6" t="s">
        <v>90</v>
      </c>
      <c r="C10" s="6" t="s">
        <v>79</v>
      </c>
      <c r="E10" s="6" t="s">
        <v>78</v>
      </c>
      <c r="G10" s="89" t="s">
        <v>78</v>
      </c>
      <c r="H10" s="89"/>
      <c r="I10" s="89"/>
      <c r="K10" s="88">
        <v>27220</v>
      </c>
      <c r="L10" s="88"/>
      <c r="M10" s="88"/>
      <c r="O10" s="74">
        <v>22000000</v>
      </c>
      <c r="Q10" s="6" t="s">
        <v>93</v>
      </c>
      <c r="S10" s="89" t="s">
        <v>79</v>
      </c>
      <c r="T10" s="89"/>
      <c r="U10" s="89"/>
      <c r="W10" s="89" t="s">
        <v>78</v>
      </c>
      <c r="X10" s="89"/>
      <c r="Y10" s="89"/>
      <c r="Z10" s="89"/>
      <c r="AA10" s="89"/>
      <c r="AC10" s="89" t="s">
        <v>78</v>
      </c>
      <c r="AD10" s="89"/>
      <c r="AE10" s="89"/>
      <c r="AG10" s="88">
        <v>28355</v>
      </c>
      <c r="AH10" s="88"/>
      <c r="AI10" s="88"/>
      <c r="AK10" s="74">
        <v>22000000</v>
      </c>
      <c r="AM10" s="6" t="s">
        <v>93</v>
      </c>
    </row>
    <row r="11" spans="1:49" customFormat="1" ht="18.75">
      <c r="A11" s="6" t="s">
        <v>92</v>
      </c>
      <c r="C11" s="6" t="s">
        <v>79</v>
      </c>
      <c r="E11" s="6" t="s">
        <v>78</v>
      </c>
      <c r="G11" s="89" t="s">
        <v>78</v>
      </c>
      <c r="H11" s="89"/>
      <c r="I11" s="89"/>
      <c r="K11" s="88">
        <v>8661</v>
      </c>
      <c r="L11" s="88"/>
      <c r="M11" s="88"/>
      <c r="O11" s="74">
        <v>24000000</v>
      </c>
      <c r="Q11" s="6" t="s">
        <v>93</v>
      </c>
      <c r="S11" s="89" t="s">
        <v>79</v>
      </c>
      <c r="T11" s="89"/>
      <c r="U11" s="89"/>
      <c r="W11" s="89" t="s">
        <v>78</v>
      </c>
      <c r="X11" s="89"/>
      <c r="Y11" s="89"/>
      <c r="Z11" s="89"/>
      <c r="AA11" s="89"/>
      <c r="AC11" s="89" t="s">
        <v>78</v>
      </c>
      <c r="AD11" s="89"/>
      <c r="AE11" s="89"/>
      <c r="AG11" s="88">
        <v>8970</v>
      </c>
      <c r="AH11" s="88"/>
      <c r="AI11" s="88"/>
      <c r="AK11" s="74">
        <v>24000000</v>
      </c>
      <c r="AM11" s="6" t="s">
        <v>93</v>
      </c>
    </row>
    <row r="12" spans="1:49" customFormat="1" ht="18.75">
      <c r="A12" s="6" t="s">
        <v>91</v>
      </c>
      <c r="C12" s="6" t="s">
        <v>79</v>
      </c>
      <c r="E12" s="6" t="s">
        <v>78</v>
      </c>
      <c r="G12" s="89" t="s">
        <v>78</v>
      </c>
      <c r="H12" s="89"/>
      <c r="I12" s="89"/>
      <c r="K12" s="88">
        <v>2365</v>
      </c>
      <c r="L12" s="88"/>
      <c r="M12" s="88"/>
      <c r="O12" s="74">
        <v>18000000</v>
      </c>
      <c r="Q12" s="6" t="s">
        <v>94</v>
      </c>
      <c r="S12" s="89" t="s">
        <v>79</v>
      </c>
      <c r="T12" s="89"/>
      <c r="U12" s="89"/>
      <c r="W12" s="89" t="s">
        <v>78</v>
      </c>
      <c r="X12" s="89"/>
      <c r="Y12" s="89"/>
      <c r="Z12" s="89"/>
      <c r="AA12" s="89"/>
      <c r="AC12" s="89" t="s">
        <v>78</v>
      </c>
      <c r="AD12" s="89"/>
      <c r="AE12" s="89"/>
      <c r="AG12" s="88">
        <v>2365</v>
      </c>
      <c r="AH12" s="88"/>
      <c r="AI12" s="88"/>
      <c r="AK12" s="74">
        <v>18000000</v>
      </c>
      <c r="AM12" s="6" t="s">
        <v>94</v>
      </c>
    </row>
  </sheetData>
  <mergeCells count="42">
    <mergeCell ref="A1:AN1"/>
    <mergeCell ref="A2:AN2"/>
    <mergeCell ref="A3:AN3"/>
    <mergeCell ref="G7:I7"/>
    <mergeCell ref="K7:M7"/>
    <mergeCell ref="S7:U7"/>
    <mergeCell ref="W7:AA7"/>
    <mergeCell ref="A5:AW5"/>
    <mergeCell ref="W12:AA12"/>
    <mergeCell ref="AC12:AE12"/>
    <mergeCell ref="AG12:AI12"/>
    <mergeCell ref="G12:I12"/>
    <mergeCell ref="K12:M12"/>
    <mergeCell ref="S12:U12"/>
    <mergeCell ref="AG9:AI9"/>
    <mergeCell ref="G8:I8"/>
    <mergeCell ref="K8:M8"/>
    <mergeCell ref="G11:I11"/>
    <mergeCell ref="K11:M11"/>
    <mergeCell ref="S11:U11"/>
    <mergeCell ref="W11:AA11"/>
    <mergeCell ref="AC11:AE11"/>
    <mergeCell ref="AG11:AI11"/>
    <mergeCell ref="G10:I10"/>
    <mergeCell ref="K10:M10"/>
    <mergeCell ref="S10:U10"/>
    <mergeCell ref="W10:AA10"/>
    <mergeCell ref="AC10:AE10"/>
    <mergeCell ref="AG10:AI10"/>
    <mergeCell ref="G9:I9"/>
    <mergeCell ref="K9:M9"/>
    <mergeCell ref="S9:U9"/>
    <mergeCell ref="W9:AA9"/>
    <mergeCell ref="AC9:AE9"/>
    <mergeCell ref="S8:U8"/>
    <mergeCell ref="W8:AA8"/>
    <mergeCell ref="AC8:AE8"/>
    <mergeCell ref="AG8:AI8"/>
    <mergeCell ref="C6:Q6"/>
    <mergeCell ref="S6:AM6"/>
    <mergeCell ref="AC7:AE7"/>
    <mergeCell ref="AG7:AI7"/>
  </mergeCells>
  <pageMargins left="0.39" right="0.39" top="0.39" bottom="0.39" header="0" footer="0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4"/>
  <sheetViews>
    <sheetView rightToLeft="1" view="pageBreakPreview" topLeftCell="B1" zoomScale="136" zoomScaleNormal="100" zoomScaleSheetLayoutView="136" workbookViewId="0">
      <selection activeCell="E25" sqref="E25"/>
    </sheetView>
  </sheetViews>
  <sheetFormatPr defaultRowHeight="12.75"/>
  <cols>
    <col min="1" max="1" width="35" customWidth="1"/>
    <col min="2" max="2" width="1.28515625" customWidth="1"/>
    <col min="3" max="3" width="14.42578125" bestFit="1" customWidth="1"/>
    <col min="4" max="4" width="1.28515625" customWidth="1"/>
    <col min="5" max="5" width="18.42578125" bestFit="1" customWidth="1"/>
    <col min="6" max="6" width="1.28515625" customWidth="1"/>
    <col min="7" max="7" width="18.42578125" bestFit="1" customWidth="1"/>
    <col min="8" max="8" width="1.28515625" customWidth="1"/>
    <col min="9" max="9" width="14.5703125" bestFit="1" customWidth="1"/>
    <col min="10" max="10" width="1.28515625" customWidth="1"/>
    <col min="11" max="11" width="18.42578125" bestFit="1" customWidth="1"/>
  </cols>
  <sheetData>
    <row r="1" spans="1:11" ht="29.1" customHeight="1">
      <c r="A1" s="83" t="str">
        <f>'گواهی شمش'!A1</f>
        <v>صندوق سرمایه گذاری کالایی درفش دماوند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21.75" customHeight="1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21.75" customHeight="1">
      <c r="A3" s="83" t="str">
        <f>'گواهی شمش'!A3</f>
        <v>برای ماه منتهی به 1405/04/31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14.45" customHeight="1"/>
    <row r="5" spans="1:11" ht="14.45" customHeight="1">
      <c r="A5" s="82" t="s">
        <v>57</v>
      </c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ht="14.45" customHeight="1">
      <c r="C6" s="2" t="s">
        <v>86</v>
      </c>
      <c r="E6" s="84" t="s">
        <v>1</v>
      </c>
      <c r="F6" s="84"/>
      <c r="G6" s="84"/>
      <c r="I6" s="93" t="s">
        <v>101</v>
      </c>
      <c r="J6" s="93"/>
      <c r="K6" s="93"/>
    </row>
    <row r="7" spans="1:11" ht="14.45" customHeight="1">
      <c r="C7" s="3"/>
      <c r="E7" s="3"/>
      <c r="F7" s="3"/>
      <c r="G7" s="3"/>
    </row>
    <row r="8" spans="1:11" ht="14.45" customHeight="1">
      <c r="A8" s="2"/>
      <c r="C8" s="2" t="s">
        <v>18</v>
      </c>
      <c r="E8" s="2" t="s">
        <v>19</v>
      </c>
      <c r="G8" s="2" t="s">
        <v>20</v>
      </c>
      <c r="I8" s="2" t="s">
        <v>18</v>
      </c>
      <c r="K8" s="2" t="s">
        <v>9</v>
      </c>
    </row>
    <row r="9" spans="1:11" ht="21.75" customHeight="1">
      <c r="A9" s="9" t="s">
        <v>21</v>
      </c>
      <c r="C9" s="73">
        <v>4242987278</v>
      </c>
      <c r="E9" s="73">
        <v>1866829750287</v>
      </c>
      <c r="G9" s="73">
        <v>1867886065928</v>
      </c>
      <c r="H9" s="58"/>
      <c r="I9" s="59">
        <f>C9+E9-G9</f>
        <v>3186671637</v>
      </c>
      <c r="J9" s="48"/>
      <c r="K9" s="60">
        <f>I9/30178262151199*100</f>
        <v>1.0559493522304736E-2</v>
      </c>
    </row>
    <row r="10" spans="1:11" ht="21.75" customHeight="1">
      <c r="A10" s="75" t="s">
        <v>96</v>
      </c>
      <c r="C10" s="78">
        <v>9250000</v>
      </c>
      <c r="E10" s="78">
        <v>5308</v>
      </c>
      <c r="G10" s="78">
        <v>630000</v>
      </c>
      <c r="H10" s="58"/>
      <c r="I10" s="59">
        <f>C10+E10-G10</f>
        <v>8625308</v>
      </c>
      <c r="J10" s="48"/>
      <c r="K10" s="60">
        <f>I10/30178262151199*100</f>
        <v>2.8581195155590865E-5</v>
      </c>
    </row>
    <row r="11" spans="1:11" ht="21.75" customHeight="1" thickBot="1">
      <c r="A11" s="20"/>
      <c r="C11" s="65">
        <f>SUM(C9:C10)</f>
        <v>4252237278</v>
      </c>
      <c r="D11" s="58"/>
      <c r="E11" s="65">
        <f>SUM(E9:E10)</f>
        <v>1866829755595</v>
      </c>
      <c r="F11" s="58"/>
      <c r="G11" s="65">
        <f>SUM(G9:G10)</f>
        <v>1867886695928</v>
      </c>
      <c r="H11" s="58"/>
      <c r="I11" s="61">
        <f>SUM(I9:I10)</f>
        <v>3195296945</v>
      </c>
      <c r="J11" s="48"/>
      <c r="K11" s="62">
        <f>SUM(K9:K10)</f>
        <v>1.0588074717460327E-2</v>
      </c>
    </row>
    <row r="12" spans="1:11" ht="13.5" thickTop="1">
      <c r="G12" s="21"/>
      <c r="I12" s="21"/>
    </row>
    <row r="13" spans="1:11">
      <c r="C13" s="21"/>
      <c r="I13" s="21"/>
    </row>
    <row r="14" spans="1:11">
      <c r="I14" s="38"/>
    </row>
  </sheetData>
  <mergeCells count="6">
    <mergeCell ref="A5:K5"/>
    <mergeCell ref="E6:G6"/>
    <mergeCell ref="I6:K6"/>
    <mergeCell ref="A1:K1"/>
    <mergeCell ref="A2:K2"/>
    <mergeCell ref="A3:K3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M18"/>
  <sheetViews>
    <sheetView rightToLeft="1" view="pageBreakPreview" zoomScaleNormal="100" zoomScaleSheetLayoutView="100" workbookViewId="0">
      <selection activeCell="F13" sqref="F13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3" width="18" bestFit="1" customWidth="1"/>
  </cols>
  <sheetData>
    <row r="1" spans="1:13" ht="29.1" customHeight="1">
      <c r="A1" s="83" t="str">
        <f>'گواهی شمش'!A1</f>
        <v>صندوق سرمایه گذاری کالایی درفش دماوند</v>
      </c>
      <c r="B1" s="83"/>
      <c r="C1" s="83"/>
      <c r="D1" s="83"/>
      <c r="E1" s="83"/>
      <c r="F1" s="83"/>
      <c r="G1" s="83"/>
      <c r="H1" s="83"/>
      <c r="I1" s="83"/>
      <c r="J1" s="83"/>
    </row>
    <row r="2" spans="1:13" ht="21.75" customHeight="1">
      <c r="A2" s="83" t="s">
        <v>22</v>
      </c>
      <c r="B2" s="83"/>
      <c r="C2" s="83"/>
      <c r="D2" s="83"/>
      <c r="E2" s="83"/>
      <c r="F2" s="83"/>
      <c r="G2" s="83"/>
      <c r="H2" s="83"/>
      <c r="I2" s="83"/>
      <c r="J2" s="83"/>
    </row>
    <row r="3" spans="1:13" ht="21.75" customHeight="1">
      <c r="A3" s="83" t="str">
        <f>'گواهی شمش'!A3</f>
        <v>برای ماه منتهی به 1405/04/31</v>
      </c>
      <c r="B3" s="83"/>
      <c r="C3" s="83"/>
      <c r="D3" s="83"/>
      <c r="E3" s="83"/>
      <c r="F3" s="83"/>
      <c r="G3" s="83"/>
      <c r="H3" s="83"/>
      <c r="I3" s="83"/>
      <c r="J3" s="83"/>
    </row>
    <row r="4" spans="1:13" ht="14.45" customHeight="1"/>
    <row r="5" spans="1:13" ht="29.1" customHeight="1">
      <c r="A5" s="1" t="s">
        <v>23</v>
      </c>
      <c r="B5" s="92" t="s">
        <v>24</v>
      </c>
      <c r="C5" s="92"/>
      <c r="D5" s="92"/>
      <c r="E5" s="92"/>
      <c r="F5" s="92"/>
      <c r="G5" s="92"/>
      <c r="H5" s="92"/>
      <c r="I5" s="92"/>
      <c r="J5" s="92"/>
    </row>
    <row r="6" spans="1:13" ht="14.45" customHeight="1"/>
    <row r="7" spans="1:13" ht="14.45" customHeight="1">
      <c r="A7" s="84" t="s">
        <v>25</v>
      </c>
      <c r="B7" s="84"/>
      <c r="D7" s="2" t="s">
        <v>26</v>
      </c>
      <c r="F7" s="2" t="s">
        <v>18</v>
      </c>
      <c r="H7" s="2" t="s">
        <v>27</v>
      </c>
      <c r="J7" s="2" t="s">
        <v>28</v>
      </c>
    </row>
    <row r="8" spans="1:13" ht="21.75" customHeight="1">
      <c r="A8" s="95" t="s">
        <v>97</v>
      </c>
      <c r="B8" s="95"/>
      <c r="C8" s="14"/>
      <c r="D8" s="36" t="s">
        <v>29</v>
      </c>
      <c r="E8" s="14"/>
      <c r="F8" s="11">
        <f>'درآمد سرمایه گذاری در گواهی'!S29</f>
        <v>12512299117109</v>
      </c>
      <c r="G8" s="14"/>
      <c r="H8" s="15">
        <f>F8/F11*100</f>
        <v>99.992497887290014</v>
      </c>
      <c r="I8" s="14"/>
      <c r="J8" s="16">
        <f>F8/30178262151199*100</f>
        <v>41.46129771959675</v>
      </c>
      <c r="L8" s="21"/>
      <c r="M8" s="21"/>
    </row>
    <row r="9" spans="1:13" ht="21.75" customHeight="1">
      <c r="A9" s="96" t="s">
        <v>31</v>
      </c>
      <c r="B9" s="96"/>
      <c r="C9" s="14"/>
      <c r="D9" s="37" t="s">
        <v>30</v>
      </c>
      <c r="E9" s="14"/>
      <c r="F9" s="12">
        <f>'درآمد سپرده بانکی'!G11</f>
        <v>112975056</v>
      </c>
      <c r="G9" s="14"/>
      <c r="H9" s="16">
        <f>F9/F11*100</f>
        <v>9.0284430884086746E-4</v>
      </c>
      <c r="I9" s="14"/>
      <c r="J9" s="16">
        <f t="shared" ref="J9:J10" si="0">F9/30178262151199*100</f>
        <v>3.74359051670944E-4</v>
      </c>
      <c r="L9" s="21"/>
      <c r="M9" s="21"/>
    </row>
    <row r="10" spans="1:13" ht="21.75" customHeight="1">
      <c r="A10" s="96" t="s">
        <v>70</v>
      </c>
      <c r="B10" s="96"/>
      <c r="C10" s="14"/>
      <c r="D10" s="37" t="s">
        <v>71</v>
      </c>
      <c r="E10" s="14"/>
      <c r="F10" s="12">
        <f>'سایر درآمدها'!F9</f>
        <v>825782153</v>
      </c>
      <c r="G10" s="14"/>
      <c r="H10" s="16">
        <f>F10/F11*100</f>
        <v>6.5992684011451919E-3</v>
      </c>
      <c r="I10" s="14"/>
      <c r="J10" s="16">
        <f t="shared" si="0"/>
        <v>2.7363476029953937E-3</v>
      </c>
      <c r="L10" s="38"/>
      <c r="M10" s="38"/>
    </row>
    <row r="11" spans="1:13" ht="21.75" customHeight="1" thickBot="1">
      <c r="A11" s="94"/>
      <c r="B11" s="94"/>
      <c r="C11" s="14"/>
      <c r="D11" s="12"/>
      <c r="E11" s="14"/>
      <c r="F11" s="13">
        <f>SUM(F8:F10)</f>
        <v>12513237874318</v>
      </c>
      <c r="G11" s="14"/>
      <c r="H11" s="17">
        <f>SUM(H8:H10)</f>
        <v>100</v>
      </c>
      <c r="I11" s="14"/>
      <c r="J11" s="17">
        <f>SUM(J8:J10)</f>
        <v>41.464408426251417</v>
      </c>
      <c r="L11" s="21"/>
    </row>
    <row r="12" spans="1:13" ht="13.5" thickTop="1">
      <c r="L12" s="21"/>
    </row>
    <row r="13" spans="1:13">
      <c r="F13" s="21"/>
      <c r="L13" s="21"/>
    </row>
    <row r="14" spans="1:13">
      <c r="F14" s="21"/>
      <c r="L14" s="21"/>
      <c r="M14" s="21"/>
    </row>
    <row r="15" spans="1:13">
      <c r="F15" s="21"/>
      <c r="M15" s="21"/>
    </row>
    <row r="16" spans="1:13">
      <c r="L16" s="21"/>
    </row>
    <row r="17" spans="12:12">
      <c r="L17" s="21"/>
    </row>
    <row r="18" spans="12:12">
      <c r="L18" s="21"/>
    </row>
  </sheetData>
  <mergeCells count="9">
    <mergeCell ref="A11:B11"/>
    <mergeCell ref="A8:B8"/>
    <mergeCell ref="A9:B9"/>
    <mergeCell ref="A1:J1"/>
    <mergeCell ref="A2:J2"/>
    <mergeCell ref="A3:J3"/>
    <mergeCell ref="B5:J5"/>
    <mergeCell ref="A7:B7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U33"/>
  <sheetViews>
    <sheetView rightToLeft="1" view="pageBreakPreview" zoomScale="90" zoomScaleNormal="100" zoomScaleSheetLayoutView="90" workbookViewId="0">
      <selection activeCell="A32" sqref="A32"/>
    </sheetView>
  </sheetViews>
  <sheetFormatPr defaultRowHeight="12.75"/>
  <cols>
    <col min="1" max="1" width="81.28515625" bestFit="1" customWidth="1"/>
    <col min="2" max="2" width="1.28515625" customWidth="1"/>
    <col min="3" max="3" width="15" style="14" bestFit="1" customWidth="1"/>
    <col min="4" max="4" width="1.28515625" style="14" customWidth="1"/>
    <col min="5" max="5" width="19.28515625" style="14" bestFit="1" customWidth="1"/>
    <col min="6" max="6" width="1.28515625" style="14" customWidth="1"/>
    <col min="7" max="7" width="16.85546875" style="14" bestFit="1" customWidth="1"/>
    <col min="8" max="8" width="1.28515625" style="14" customWidth="1"/>
    <col min="9" max="9" width="19.28515625" style="14" bestFit="1" customWidth="1"/>
    <col min="10" max="10" width="1.28515625" style="14" customWidth="1"/>
    <col min="11" max="11" width="20.5703125" style="14" bestFit="1" customWidth="1"/>
    <col min="12" max="12" width="1.28515625" style="14" customWidth="1"/>
    <col min="13" max="13" width="15" style="14" bestFit="1" customWidth="1"/>
    <col min="14" max="14" width="1.28515625" style="14" customWidth="1"/>
    <col min="15" max="15" width="19.5703125" style="14" bestFit="1" customWidth="1"/>
    <col min="16" max="16" width="1.28515625" style="14" customWidth="1"/>
    <col min="17" max="17" width="18.5703125" style="14" bestFit="1" customWidth="1"/>
    <col min="18" max="18" width="1.28515625" style="14" customWidth="1"/>
    <col min="19" max="19" width="19.7109375" style="14" bestFit="1" customWidth="1"/>
    <col min="20" max="20" width="1.28515625" style="14" customWidth="1"/>
    <col min="21" max="21" width="17.42578125" style="14" bestFit="1" customWidth="1"/>
    <col min="22" max="22" width="0.28515625" customWidth="1"/>
  </cols>
  <sheetData>
    <row r="1" spans="1:21" ht="29.1" customHeight="1">
      <c r="A1" s="83" t="str">
        <f>'گواهی شمش'!A1</f>
        <v>صندوق سرمایه گذاری کالایی درفش دماوند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ht="21.75" customHeight="1">
      <c r="A2" s="83" t="s">
        <v>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ht="21.75" customHeight="1">
      <c r="A3" s="83" t="str">
        <f>'گواهی شمش'!A3</f>
        <v>برای ماه منتهی به 1405/04/31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ht="14.45" customHeight="1"/>
    <row r="5" spans="1:21" ht="14.45" customHeight="1">
      <c r="A5" s="82" t="s">
        <v>98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</row>
    <row r="6" spans="1:21" ht="14.45" customHeight="1">
      <c r="C6" s="84" t="s">
        <v>32</v>
      </c>
      <c r="D6" s="84"/>
      <c r="E6" s="84"/>
      <c r="F6" s="84"/>
      <c r="G6" s="84"/>
      <c r="H6" s="84"/>
      <c r="I6" s="84"/>
      <c r="J6" s="84"/>
      <c r="K6" s="84"/>
      <c r="M6" s="84" t="s">
        <v>33</v>
      </c>
      <c r="N6" s="84"/>
      <c r="O6" s="84"/>
      <c r="P6" s="84"/>
      <c r="Q6" s="84"/>
      <c r="R6" s="84"/>
      <c r="S6" s="84"/>
      <c r="T6" s="84"/>
      <c r="U6" s="84"/>
    </row>
    <row r="7" spans="1:21" ht="14.45" customHeight="1">
      <c r="C7" s="23"/>
      <c r="D7" s="23"/>
      <c r="E7" s="23"/>
      <c r="F7" s="23"/>
      <c r="G7" s="23"/>
      <c r="H7" s="23"/>
      <c r="I7" s="81" t="s">
        <v>16</v>
      </c>
      <c r="J7" s="81"/>
      <c r="K7" s="81"/>
      <c r="M7" s="23"/>
      <c r="N7" s="23"/>
      <c r="O7" s="23"/>
      <c r="P7" s="23"/>
      <c r="Q7" s="23"/>
      <c r="R7" s="23"/>
      <c r="S7" s="81" t="s">
        <v>16</v>
      </c>
      <c r="T7" s="81"/>
      <c r="U7" s="81"/>
    </row>
    <row r="8" spans="1:21" ht="14.45" customHeight="1">
      <c r="A8" s="2"/>
      <c r="C8" s="2" t="s">
        <v>34</v>
      </c>
      <c r="E8" s="2" t="s">
        <v>35</v>
      </c>
      <c r="G8" s="2" t="s">
        <v>36</v>
      </c>
      <c r="I8" s="4" t="s">
        <v>18</v>
      </c>
      <c r="J8" s="23"/>
      <c r="K8" s="4" t="s">
        <v>27</v>
      </c>
      <c r="M8" s="2" t="s">
        <v>34</v>
      </c>
      <c r="O8" s="10" t="s">
        <v>35</v>
      </c>
      <c r="Q8" s="2" t="s">
        <v>36</v>
      </c>
      <c r="S8" s="4" t="s">
        <v>18</v>
      </c>
      <c r="T8" s="23"/>
      <c r="U8" s="4" t="s">
        <v>27</v>
      </c>
    </row>
    <row r="9" spans="1:21" ht="21.75" customHeight="1">
      <c r="A9" s="9" t="s">
        <v>15</v>
      </c>
      <c r="C9" s="63">
        <v>0</v>
      </c>
      <c r="D9" s="56"/>
      <c r="E9" s="55">
        <f>VLOOKUP(A9,'درآمد ناشی از تغییر قیمت اوراق'!A:Q,9,0)</f>
        <v>4288978914564</v>
      </c>
      <c r="F9" s="56"/>
      <c r="G9" s="55">
        <f>'درآمد ناشی از فروش'!I8</f>
        <v>436620313752</v>
      </c>
      <c r="H9" s="56"/>
      <c r="I9" s="63">
        <f>C9+E9+G9</f>
        <v>4725599228316</v>
      </c>
      <c r="J9" s="56"/>
      <c r="K9" s="67">
        <f>I9/4889244927233*100</f>
        <v>96.652945365745609</v>
      </c>
      <c r="L9" s="56"/>
      <c r="M9" s="63">
        <v>0</v>
      </c>
      <c r="N9" s="56"/>
      <c r="O9" s="55">
        <f>IFERROR(VLOOKUP(A9,'درآمد ناشی از تغییر قیمت اوراق'!A:Q,17,0),0)</f>
        <v>9710446901855</v>
      </c>
      <c r="P9" s="56"/>
      <c r="Q9" s="55">
        <f>IFERROR(VLOOKUP(A9,'درآمد ناشی از فروش'!A:Q,17,0),0)</f>
        <v>2902242650186</v>
      </c>
      <c r="R9" s="56"/>
      <c r="S9" s="55">
        <f>M9+O9+Q9</f>
        <v>12612689552041</v>
      </c>
      <c r="T9" s="56"/>
      <c r="U9" s="67">
        <f>S9/درآمد!$F$11*100</f>
        <v>100.79477173471713</v>
      </c>
    </row>
    <row r="10" spans="1:21" ht="21.75" customHeight="1">
      <c r="A10" s="8" t="s">
        <v>37</v>
      </c>
      <c r="C10" s="55">
        <v>0</v>
      </c>
      <c r="D10" s="56"/>
      <c r="E10" s="55">
        <v>0</v>
      </c>
      <c r="F10" s="56"/>
      <c r="G10" s="55">
        <f>'درآمد ناشی از فروش'!I9</f>
        <v>0</v>
      </c>
      <c r="H10" s="56"/>
      <c r="I10" s="55">
        <f>C10+E10+G10</f>
        <v>0</v>
      </c>
      <c r="J10" s="56"/>
      <c r="K10" s="67">
        <f t="shared" ref="K10:K28" si="0">I10/4889244927233*100</f>
        <v>0</v>
      </c>
      <c r="L10" s="56"/>
      <c r="M10" s="55">
        <v>0</v>
      </c>
      <c r="N10" s="56"/>
      <c r="O10" s="55">
        <f>IFERROR(VLOOKUP(A10,'درآمد ناشی از تغییر قیمت اوراق'!A:Q,17,0),0)</f>
        <v>0</v>
      </c>
      <c r="P10" s="56"/>
      <c r="Q10" s="55">
        <f>IFERROR(VLOOKUP(A10,'درآمد ناشی از فروش'!A:Q,17,0),0)</f>
        <v>42384415013</v>
      </c>
      <c r="R10" s="56"/>
      <c r="S10" s="55">
        <f t="shared" ref="S10:S28" si="1">M10+O10+Q10</f>
        <v>42384415013</v>
      </c>
      <c r="T10" s="56"/>
      <c r="U10" s="67">
        <f>S10/درآمد!$F$11*100</f>
        <v>0.33871660907197493</v>
      </c>
    </row>
    <row r="11" spans="1:21" ht="21.75" customHeight="1">
      <c r="A11" s="8" t="s">
        <v>77</v>
      </c>
      <c r="C11" s="55">
        <v>0</v>
      </c>
      <c r="D11" s="56"/>
      <c r="E11" s="55">
        <v>0</v>
      </c>
      <c r="F11" s="56"/>
      <c r="G11" s="55">
        <f>'درآمد ناشی از فروش'!I10</f>
        <v>0</v>
      </c>
      <c r="H11" s="56"/>
      <c r="I11" s="55">
        <f t="shared" ref="I11:I16" si="2">C11+E11+G11</f>
        <v>0</v>
      </c>
      <c r="J11" s="56"/>
      <c r="K11" s="67">
        <f t="shared" si="0"/>
        <v>0</v>
      </c>
      <c r="L11" s="56"/>
      <c r="M11" s="55">
        <v>0</v>
      </c>
      <c r="N11" s="56"/>
      <c r="O11" s="55">
        <f>IFERROR(VLOOKUP(A11,'درآمد ناشی از تغییر قیمت اوراق'!A:Q,17,0),0)</f>
        <v>0</v>
      </c>
      <c r="P11" s="56"/>
      <c r="Q11" s="55">
        <f>IFERROR(VLOOKUP(A11,'درآمد ناشی از فروش'!A:Q,17,0),0)</f>
        <v>2645732399</v>
      </c>
      <c r="R11" s="56"/>
      <c r="S11" s="55">
        <f t="shared" si="1"/>
        <v>2645732399</v>
      </c>
      <c r="T11" s="56"/>
      <c r="U11" s="67">
        <f>S11/درآمد!$F$11*100</f>
        <v>2.1143467626632953E-2</v>
      </c>
    </row>
    <row r="12" spans="1:21" ht="21.75" customHeight="1">
      <c r="A12" s="8" t="s">
        <v>88</v>
      </c>
      <c r="C12" s="55">
        <v>0</v>
      </c>
      <c r="D12" s="56"/>
      <c r="E12" s="55">
        <f>VLOOKUP(A12,'درآمد ناشی از تغییر قیمت اوراق'!A:Q,9,0)</f>
        <v>103823340716</v>
      </c>
      <c r="F12" s="56"/>
      <c r="G12" s="55">
        <v>0</v>
      </c>
      <c r="H12" s="56"/>
      <c r="I12" s="55">
        <f t="shared" si="2"/>
        <v>103823340716</v>
      </c>
      <c r="J12" s="56"/>
      <c r="K12" s="67">
        <f t="shared" si="0"/>
        <v>2.1235045955195657</v>
      </c>
      <c r="L12" s="56"/>
      <c r="M12" s="55">
        <v>0</v>
      </c>
      <c r="N12" s="56"/>
      <c r="O12" s="55">
        <f>IFERROR(VLOOKUP(A12,'درآمد ناشی از تغییر قیمت اوراق'!A:Q,17,0),0)</f>
        <v>-107490846464</v>
      </c>
      <c r="P12" s="56"/>
      <c r="Q12" s="55">
        <f>IFERROR(VLOOKUP(A12,'درآمد ناشی از فروش'!A:Q,17,0),0)</f>
        <v>0</v>
      </c>
      <c r="R12" s="56"/>
      <c r="S12" s="55">
        <f t="shared" si="1"/>
        <v>-107490846464</v>
      </c>
      <c r="T12" s="56"/>
      <c r="U12" s="67">
        <f>S12/درآمد!$F$11*100</f>
        <v>-0.85901704693565162</v>
      </c>
    </row>
    <row r="13" spans="1:21" ht="21.75" customHeight="1">
      <c r="A13" s="8" t="s">
        <v>92</v>
      </c>
      <c r="C13" s="55">
        <v>0</v>
      </c>
      <c r="D13" s="56"/>
      <c r="E13" s="55">
        <f>VLOOKUP(A13,'درآمد ناشی از تغییر قیمت اوراق'!A:Q,9,0)</f>
        <v>493652235</v>
      </c>
      <c r="F13" s="56"/>
      <c r="G13" s="55">
        <f>'درآمد ناشی از فروش'!I12</f>
        <v>0</v>
      </c>
      <c r="H13" s="56"/>
      <c r="I13" s="55">
        <f t="shared" si="2"/>
        <v>493652235</v>
      </c>
      <c r="J13" s="56"/>
      <c r="K13" s="67">
        <f t="shared" si="0"/>
        <v>1.0096696777254225E-2</v>
      </c>
      <c r="L13" s="56"/>
      <c r="M13" s="55">
        <v>0</v>
      </c>
      <c r="N13" s="56"/>
      <c r="O13" s="55">
        <f>IFERROR(VLOOKUP(A13,'درآمد ناشی از تغییر قیمت اوراق'!A:Q,17,0),0)</f>
        <v>-10370914253</v>
      </c>
      <c r="P13" s="56"/>
      <c r="Q13" s="55">
        <f>IFERROR(VLOOKUP(A13,'درآمد ناشی از فروش'!A:Q,17,0),0)</f>
        <v>0</v>
      </c>
      <c r="R13" s="56"/>
      <c r="S13" s="55">
        <f t="shared" si="1"/>
        <v>-10370914253</v>
      </c>
      <c r="T13" s="56"/>
      <c r="U13" s="67">
        <f>S13/درآمد!$F$11*100</f>
        <v>-8.2879542107044291E-2</v>
      </c>
    </row>
    <row r="14" spans="1:21" ht="21.75" customHeight="1">
      <c r="A14" s="8" t="s">
        <v>89</v>
      </c>
      <c r="C14" s="55">
        <v>0</v>
      </c>
      <c r="D14" s="56"/>
      <c r="E14" s="55">
        <f>VLOOKUP(A14,'درآمد ناشی از تغییر قیمت اوراق'!A:Q,9,0)</f>
        <v>30260607251</v>
      </c>
      <c r="F14" s="56"/>
      <c r="G14" s="55">
        <v>0</v>
      </c>
      <c r="H14" s="56"/>
      <c r="I14" s="55">
        <f t="shared" si="2"/>
        <v>30260607251</v>
      </c>
      <c r="J14" s="56"/>
      <c r="K14" s="67">
        <f t="shared" si="0"/>
        <v>0.61892189287652577</v>
      </c>
      <c r="L14" s="56"/>
      <c r="M14" s="55">
        <v>0</v>
      </c>
      <c r="N14" s="56"/>
      <c r="O14" s="55">
        <f>IFERROR(VLOOKUP(A14,'درآمد ناشی از تغییر قیمت اوراق'!A:Q,17,0),0)</f>
        <v>-53313482588</v>
      </c>
      <c r="P14" s="56"/>
      <c r="Q14" s="55">
        <f>IFERROR(VLOOKUP(A14,'درآمد ناشی از فروش'!A:Q,17,0),0)</f>
        <v>0</v>
      </c>
      <c r="R14" s="56"/>
      <c r="S14" s="55">
        <f t="shared" si="1"/>
        <v>-53313482588</v>
      </c>
      <c r="T14" s="56"/>
      <c r="U14" s="67">
        <f>S14/درآمد!$F$11*100</f>
        <v>-0.42605665394901404</v>
      </c>
    </row>
    <row r="15" spans="1:21" ht="21.75" customHeight="1">
      <c r="A15" s="8" t="s">
        <v>90</v>
      </c>
      <c r="C15" s="55">
        <v>0</v>
      </c>
      <c r="D15" s="56"/>
      <c r="E15" s="55">
        <f>VLOOKUP(A15,'درآمد ناشی از تغییر قیمت اوراق'!A:Q,9,0)</f>
        <v>22807683001</v>
      </c>
      <c r="F15" s="56"/>
      <c r="G15" s="55">
        <f>'درآمد ناشی از فروش'!I14</f>
        <v>0</v>
      </c>
      <c r="H15" s="56"/>
      <c r="I15" s="55">
        <f t="shared" si="2"/>
        <v>22807683001</v>
      </c>
      <c r="J15" s="56"/>
      <c r="K15" s="67">
        <f t="shared" si="0"/>
        <v>0.46648681627630567</v>
      </c>
      <c r="L15" s="56"/>
      <c r="M15" s="55">
        <v>0</v>
      </c>
      <c r="N15" s="56"/>
      <c r="O15" s="55">
        <f>IFERROR(VLOOKUP(A15,'درآمد ناشی از تغییر قیمت اوراق'!A:Q,17,0),0)</f>
        <v>-63864622879</v>
      </c>
      <c r="P15" s="56"/>
      <c r="Q15" s="55">
        <f>IFERROR(VLOOKUP(A15,'درآمد ناشی از فروش'!A:Q,17,0),0)</f>
        <v>0</v>
      </c>
      <c r="R15" s="56"/>
      <c r="S15" s="55">
        <f t="shared" si="1"/>
        <v>-63864622879</v>
      </c>
      <c r="T15" s="56"/>
      <c r="U15" s="67">
        <f>S15/درآمد!$F$11*100</f>
        <v>-0.51037647905723016</v>
      </c>
    </row>
    <row r="16" spans="1:21" ht="21.75" customHeight="1">
      <c r="A16" s="8" t="s">
        <v>91</v>
      </c>
      <c r="C16" s="55">
        <v>0</v>
      </c>
      <c r="D16" s="56"/>
      <c r="E16" s="55">
        <f>VLOOKUP(A16,'درآمد ناشی از تغییر قیمت اوراق'!A:Q,9,0)</f>
        <v>5434493396</v>
      </c>
      <c r="F16" s="56"/>
      <c r="G16" s="55">
        <f>'درآمد ناشی از فروش'!I15</f>
        <v>0</v>
      </c>
      <c r="H16" s="56"/>
      <c r="I16" s="55">
        <f t="shared" si="2"/>
        <v>5434493396</v>
      </c>
      <c r="J16" s="56"/>
      <c r="K16" s="67">
        <f t="shared" si="0"/>
        <v>0.11115199743277283</v>
      </c>
      <c r="L16" s="56"/>
      <c r="M16" s="55">
        <v>0</v>
      </c>
      <c r="N16" s="56"/>
      <c r="O16" s="55">
        <f>IFERROR(VLOOKUP(A16,'درآمد ناشی از تغییر قیمت اوراق'!A:Q,17,0),0)</f>
        <v>-3728198327</v>
      </c>
      <c r="P16" s="56"/>
      <c r="Q16" s="55">
        <f>IFERROR(VLOOKUP(A16,'درآمد ناشی از فروش'!A:Q,17,0),0)</f>
        <v>0</v>
      </c>
      <c r="R16" s="56"/>
      <c r="S16" s="55">
        <f t="shared" si="1"/>
        <v>-3728198327</v>
      </c>
      <c r="T16" s="56"/>
      <c r="U16" s="67">
        <f>S16/درآمد!$F$11*100</f>
        <v>-2.9794033841965904E-2</v>
      </c>
    </row>
    <row r="17" spans="1:21" ht="21.75" customHeight="1">
      <c r="A17" s="8" t="s">
        <v>10</v>
      </c>
      <c r="C17" s="55">
        <v>0</v>
      </c>
      <c r="D17" s="56"/>
      <c r="E17" s="55">
        <v>0</v>
      </c>
      <c r="F17" s="56"/>
      <c r="G17" s="55">
        <f>IFERROR(VLOOKUP(A17,'درآمد اعمال اختیار'!A:L,10,0),0)</f>
        <v>0</v>
      </c>
      <c r="H17" s="56"/>
      <c r="I17" s="55">
        <f t="shared" ref="I17:I28" si="3">C17+E17+G17</f>
        <v>0</v>
      </c>
      <c r="J17" s="56"/>
      <c r="K17" s="67">
        <f t="shared" si="0"/>
        <v>0</v>
      </c>
      <c r="L17" s="56"/>
      <c r="M17" s="55">
        <v>0</v>
      </c>
      <c r="N17" s="56"/>
      <c r="O17" s="55">
        <f>IFERROR(VLOOKUP(A17,'درآمد ناشی از تغییر قیمت اوراق'!A:Q,17,0),0)</f>
        <v>0</v>
      </c>
      <c r="P17" s="56"/>
      <c r="Q17" s="55">
        <f>IFERROR(VLOOKUP(A17,'درآمد اعمال اختیار'!A:L,12,0),0)</f>
        <v>7851327396</v>
      </c>
      <c r="R17" s="56"/>
      <c r="S17" s="55">
        <f t="shared" si="1"/>
        <v>7851327396</v>
      </c>
      <c r="T17" s="56"/>
      <c r="U17" s="67">
        <f>S17/درآمد!$F$11*100</f>
        <v>6.2744171211784897E-2</v>
      </c>
    </row>
    <row r="18" spans="1:21" ht="21.75" customHeight="1">
      <c r="A18" s="8" t="s">
        <v>11</v>
      </c>
      <c r="C18" s="55">
        <v>0</v>
      </c>
      <c r="D18" s="56"/>
      <c r="E18" s="55">
        <v>0</v>
      </c>
      <c r="F18" s="56"/>
      <c r="G18" s="55">
        <f>IFERROR(VLOOKUP(A18,'درآمد اعمال اختیار'!A:L,10,0),0)</f>
        <v>0</v>
      </c>
      <c r="H18" s="56"/>
      <c r="I18" s="55">
        <f t="shared" si="3"/>
        <v>0</v>
      </c>
      <c r="J18" s="56"/>
      <c r="K18" s="67">
        <f t="shared" si="0"/>
        <v>0</v>
      </c>
      <c r="L18" s="56"/>
      <c r="M18" s="55">
        <v>0</v>
      </c>
      <c r="N18" s="56"/>
      <c r="O18" s="55">
        <f>IFERROR(VLOOKUP(A18,'درآمد ناشی از تغییر قیمت اوراق'!A:Q,17,0),0)</f>
        <v>0</v>
      </c>
      <c r="P18" s="56"/>
      <c r="Q18" s="55">
        <f>IFERROR(VLOOKUP(A18,'درآمد اعمال اختیار'!A:L,12,0),0)</f>
        <v>13506334256</v>
      </c>
      <c r="R18" s="56"/>
      <c r="S18" s="55">
        <f t="shared" si="1"/>
        <v>13506334256</v>
      </c>
      <c r="T18" s="56"/>
      <c r="U18" s="67">
        <f>S18/درآمد!$F$11*100</f>
        <v>0.107936366203988</v>
      </c>
    </row>
    <row r="19" spans="1:21" ht="21.75" customHeight="1">
      <c r="A19" s="8" t="s">
        <v>12</v>
      </c>
      <c r="C19" s="55">
        <v>0</v>
      </c>
      <c r="D19" s="56"/>
      <c r="E19" s="55">
        <v>0</v>
      </c>
      <c r="F19" s="56"/>
      <c r="G19" s="55">
        <f>IFERROR(VLOOKUP(A19,'درآمد اعمال اختیار'!A:L,10,0),0)</f>
        <v>0</v>
      </c>
      <c r="H19" s="56"/>
      <c r="I19" s="55">
        <f t="shared" si="3"/>
        <v>0</v>
      </c>
      <c r="J19" s="56"/>
      <c r="K19" s="67">
        <f t="shared" si="0"/>
        <v>0</v>
      </c>
      <c r="L19" s="56"/>
      <c r="M19" s="55">
        <v>0</v>
      </c>
      <c r="N19" s="56"/>
      <c r="O19" s="55">
        <f>IFERROR(VLOOKUP(A19,'درآمد ناشی از تغییر قیمت اوراق'!A:Q,17,0),0)</f>
        <v>0</v>
      </c>
      <c r="P19" s="56"/>
      <c r="Q19" s="55">
        <f>IFERROR(VLOOKUP(A19,'درآمد اعمال اختیار'!A:L,12,0),0)</f>
        <v>12192942597</v>
      </c>
      <c r="R19" s="56"/>
      <c r="S19" s="55">
        <f t="shared" si="1"/>
        <v>12192942597</v>
      </c>
      <c r="T19" s="56"/>
      <c r="U19" s="67">
        <f>S19/درآمد!$F$11*100</f>
        <v>9.7440348529013662E-2</v>
      </c>
    </row>
    <row r="20" spans="1:21" ht="21.75" customHeight="1">
      <c r="A20" s="8" t="s">
        <v>13</v>
      </c>
      <c r="C20" s="55">
        <v>0</v>
      </c>
      <c r="D20" s="56"/>
      <c r="E20" s="55">
        <v>0</v>
      </c>
      <c r="F20" s="56"/>
      <c r="G20" s="55">
        <f>IFERROR(VLOOKUP(A20,'درآمد اعمال اختیار'!A:L,10,0),0)</f>
        <v>0</v>
      </c>
      <c r="H20" s="56"/>
      <c r="I20" s="55">
        <f t="shared" si="3"/>
        <v>0</v>
      </c>
      <c r="J20" s="56"/>
      <c r="K20" s="67">
        <f t="shared" si="0"/>
        <v>0</v>
      </c>
      <c r="L20" s="56"/>
      <c r="M20" s="55">
        <v>0</v>
      </c>
      <c r="N20" s="56"/>
      <c r="O20" s="55">
        <f>IFERROR(VLOOKUP(A20,'درآمد ناشی از تغییر قیمت اوراق'!A:Q,17,0),0)</f>
        <v>0</v>
      </c>
      <c r="P20" s="56"/>
      <c r="Q20" s="55">
        <f>IFERROR(VLOOKUP(A20,'درآمد اعمال اختیار'!A:L,12,0),0)</f>
        <v>21986883549</v>
      </c>
      <c r="R20" s="56"/>
      <c r="S20" s="55">
        <f t="shared" si="1"/>
        <v>21986883549</v>
      </c>
      <c r="T20" s="56"/>
      <c r="U20" s="67">
        <f>S20/درآمد!$F$11*100</f>
        <v>0.17570898731275286</v>
      </c>
    </row>
    <row r="21" spans="1:21" ht="21.75" customHeight="1">
      <c r="A21" s="8" t="s">
        <v>14</v>
      </c>
      <c r="C21" s="55">
        <v>0</v>
      </c>
      <c r="D21" s="56"/>
      <c r="E21" s="55">
        <v>0</v>
      </c>
      <c r="F21" s="56"/>
      <c r="G21" s="55">
        <f>IFERROR(VLOOKUP(A21,'درآمد اعمال اختیار'!A:L,10,0),0)</f>
        <v>0</v>
      </c>
      <c r="H21" s="56"/>
      <c r="I21" s="55">
        <f t="shared" si="3"/>
        <v>0</v>
      </c>
      <c r="J21" s="56"/>
      <c r="K21" s="67">
        <f t="shared" si="0"/>
        <v>0</v>
      </c>
      <c r="L21" s="56"/>
      <c r="M21" s="55">
        <v>0</v>
      </c>
      <c r="N21" s="56"/>
      <c r="O21" s="55">
        <f>IFERROR(VLOOKUP(A21,'درآمد ناشی از تغییر قیمت اوراق'!A:Q,17,0),0)</f>
        <v>0</v>
      </c>
      <c r="P21" s="56"/>
      <c r="Q21" s="55">
        <f>IFERROR(VLOOKUP(A21,'درآمد اعمال اختیار'!A:L,12,0),0)</f>
        <v>7953236119</v>
      </c>
      <c r="R21" s="56"/>
      <c r="S21" s="55">
        <f t="shared" si="1"/>
        <v>7953236119</v>
      </c>
      <c r="T21" s="56"/>
      <c r="U21" s="67">
        <f>S21/درآمد!$F$11*100</f>
        <v>6.3558578514064004E-2</v>
      </c>
    </row>
    <row r="22" spans="1:21" ht="21.75" customHeight="1">
      <c r="A22" s="8" t="s">
        <v>59</v>
      </c>
      <c r="C22" s="55">
        <v>0</v>
      </c>
      <c r="D22" s="56"/>
      <c r="E22" s="55">
        <v>0</v>
      </c>
      <c r="F22" s="56"/>
      <c r="G22" s="55">
        <f>IFERROR(VLOOKUP(A22,'درآمد اعمال اختیار'!A:L,10,0),0)</f>
        <v>0</v>
      </c>
      <c r="H22" s="56"/>
      <c r="I22" s="55">
        <f t="shared" si="3"/>
        <v>0</v>
      </c>
      <c r="J22" s="56"/>
      <c r="K22" s="67">
        <f t="shared" si="0"/>
        <v>0</v>
      </c>
      <c r="L22" s="56"/>
      <c r="M22" s="55">
        <v>0</v>
      </c>
      <c r="N22" s="56"/>
      <c r="O22" s="55">
        <f>IFERROR(VLOOKUP(A22,'درآمد ناشی از تغییر قیمت اوراق'!A:Q,17,0),0)</f>
        <v>0</v>
      </c>
      <c r="P22" s="56"/>
      <c r="Q22" s="55">
        <f>IFERROR(VLOOKUP(A22,'درآمد اعمال اختیار'!A:L,12,0),0)</f>
        <v>2323243497</v>
      </c>
      <c r="R22" s="56"/>
      <c r="S22" s="55">
        <f t="shared" si="1"/>
        <v>2323243497</v>
      </c>
      <c r="T22" s="56"/>
      <c r="U22" s="67">
        <f>S22/درآمد!$F$11*100</f>
        <v>1.8566285723443279E-2</v>
      </c>
    </row>
    <row r="23" spans="1:21" ht="21.75" customHeight="1">
      <c r="A23" s="8" t="s">
        <v>60</v>
      </c>
      <c r="C23" s="55">
        <v>0</v>
      </c>
      <c r="D23" s="56"/>
      <c r="E23" s="55">
        <v>0</v>
      </c>
      <c r="F23" s="56"/>
      <c r="G23" s="55">
        <f>IFERROR(VLOOKUP(A23,'درآمد اعمال اختیار'!A:L,10,0),0)</f>
        <v>0</v>
      </c>
      <c r="H23" s="56"/>
      <c r="I23" s="55">
        <f t="shared" si="3"/>
        <v>0</v>
      </c>
      <c r="J23" s="56"/>
      <c r="K23" s="67">
        <f t="shared" si="0"/>
        <v>0</v>
      </c>
      <c r="L23" s="56"/>
      <c r="M23" s="55">
        <v>0</v>
      </c>
      <c r="N23" s="56"/>
      <c r="O23" s="55">
        <f>IFERROR(VLOOKUP(A23,'درآمد ناشی از تغییر قیمت اوراق'!A:Q,17,0),0)</f>
        <v>0</v>
      </c>
      <c r="P23" s="56"/>
      <c r="Q23" s="55">
        <f>IFERROR(VLOOKUP(A23,'درآمد اعمال اختیار'!A:L,12,0),0)</f>
        <v>950536282</v>
      </c>
      <c r="R23" s="56"/>
      <c r="S23" s="55">
        <f t="shared" si="1"/>
        <v>950536282</v>
      </c>
      <c r="T23" s="56"/>
      <c r="U23" s="67">
        <f>S23/درآمد!$F$11*100</f>
        <v>7.5962456044319894E-3</v>
      </c>
    </row>
    <row r="24" spans="1:21" ht="21.75" customHeight="1">
      <c r="A24" s="8" t="s">
        <v>61</v>
      </c>
      <c r="C24" s="55">
        <v>0</v>
      </c>
      <c r="D24" s="56"/>
      <c r="E24" s="55">
        <v>0</v>
      </c>
      <c r="F24" s="56"/>
      <c r="G24" s="55">
        <f>IFERROR(VLOOKUP(A24,'درآمد اعمال اختیار'!A:L,10,0),0)</f>
        <v>0</v>
      </c>
      <c r="H24" s="56"/>
      <c r="I24" s="55">
        <f t="shared" si="3"/>
        <v>0</v>
      </c>
      <c r="J24" s="56"/>
      <c r="K24" s="67">
        <f t="shared" si="0"/>
        <v>0</v>
      </c>
      <c r="L24" s="56"/>
      <c r="M24" s="55">
        <v>0</v>
      </c>
      <c r="N24" s="56"/>
      <c r="O24" s="55">
        <f>IFERROR(VLOOKUP(A24,'درآمد ناشی از تغییر قیمت اوراق'!A:Q,17,0),0)</f>
        <v>0</v>
      </c>
      <c r="P24" s="56"/>
      <c r="Q24" s="55">
        <f>IFERROR(VLOOKUP(A24,'درآمد اعمال اختیار'!A:L,12,0),0)</f>
        <v>11623371119</v>
      </c>
      <c r="R24" s="56"/>
      <c r="S24" s="55">
        <f t="shared" si="1"/>
        <v>11623371119</v>
      </c>
      <c r="T24" s="56"/>
      <c r="U24" s="67">
        <f>S24/درآمد!$F$11*100</f>
        <v>9.2888597146032439E-2</v>
      </c>
    </row>
    <row r="25" spans="1:21" ht="21.75" customHeight="1">
      <c r="A25" s="8" t="s">
        <v>62</v>
      </c>
      <c r="C25" s="55">
        <v>0</v>
      </c>
      <c r="D25" s="56"/>
      <c r="E25" s="55">
        <v>0</v>
      </c>
      <c r="F25" s="56"/>
      <c r="G25" s="55">
        <f>IFERROR(VLOOKUP(A25,'درآمد اعمال اختیار'!A:L,10,0),0)</f>
        <v>0</v>
      </c>
      <c r="H25" s="56"/>
      <c r="I25" s="55">
        <f t="shared" si="3"/>
        <v>0</v>
      </c>
      <c r="J25" s="56"/>
      <c r="K25" s="67">
        <f t="shared" si="0"/>
        <v>0</v>
      </c>
      <c r="L25" s="56"/>
      <c r="M25" s="55">
        <v>0</v>
      </c>
      <c r="N25" s="56"/>
      <c r="O25" s="55">
        <f>IFERROR(VLOOKUP(A25,'درآمد ناشی از تغییر قیمت اوراق'!A:Q,17,0),0)</f>
        <v>0</v>
      </c>
      <c r="P25" s="56"/>
      <c r="Q25" s="55">
        <f>IFERROR(VLOOKUP(A25,'درآمد اعمال اختیار'!A:L,12,0),0)</f>
        <v>9403317173</v>
      </c>
      <c r="R25" s="56"/>
      <c r="S25" s="55">
        <f t="shared" si="1"/>
        <v>9403317173</v>
      </c>
      <c r="T25" s="56"/>
      <c r="U25" s="67">
        <f>S25/درآمد!$F$11*100</f>
        <v>7.5146954508866493E-2</v>
      </c>
    </row>
    <row r="26" spans="1:21" ht="21.75" customHeight="1">
      <c r="A26" s="8" t="s">
        <v>63</v>
      </c>
      <c r="C26" s="55">
        <v>0</v>
      </c>
      <c r="D26" s="56"/>
      <c r="E26" s="55">
        <v>0</v>
      </c>
      <c r="F26" s="56"/>
      <c r="G26" s="55">
        <f>IFERROR(VLOOKUP(A26,'درآمد اعمال اختیار'!A:L,10,0),0)</f>
        <v>0</v>
      </c>
      <c r="H26" s="56"/>
      <c r="I26" s="55">
        <f t="shared" si="3"/>
        <v>0</v>
      </c>
      <c r="J26" s="56"/>
      <c r="K26" s="67">
        <f t="shared" si="0"/>
        <v>0</v>
      </c>
      <c r="L26" s="56"/>
      <c r="M26" s="55">
        <v>0</v>
      </c>
      <c r="N26" s="56"/>
      <c r="O26" s="55">
        <f>IFERROR(VLOOKUP(A26,'درآمد ناشی از تغییر قیمت اوراق'!A:Q,17,0),0)</f>
        <v>0</v>
      </c>
      <c r="P26" s="56"/>
      <c r="Q26" s="55">
        <f>IFERROR(VLOOKUP(A26,'درآمد اعمال اختیار'!A:L,12,0),0)</f>
        <v>3737822385</v>
      </c>
      <c r="R26" s="56"/>
      <c r="S26" s="55">
        <f t="shared" si="1"/>
        <v>3737822385</v>
      </c>
      <c r="T26" s="56"/>
      <c r="U26" s="67">
        <f>S26/درآمد!$F$11*100</f>
        <v>2.9870944854900078E-2</v>
      </c>
    </row>
    <row r="27" spans="1:21" ht="21.75" customHeight="1">
      <c r="A27" s="8" t="s">
        <v>64</v>
      </c>
      <c r="C27" s="55">
        <v>0</v>
      </c>
      <c r="D27" s="56"/>
      <c r="E27" s="55">
        <v>0</v>
      </c>
      <c r="F27" s="56"/>
      <c r="G27" s="55">
        <f>IFERROR(VLOOKUP(A27,'درآمد اعمال اختیار'!A:L,10,0),0)</f>
        <v>0</v>
      </c>
      <c r="H27" s="56"/>
      <c r="I27" s="55">
        <f t="shared" si="3"/>
        <v>0</v>
      </c>
      <c r="J27" s="56"/>
      <c r="K27" s="67">
        <f t="shared" si="0"/>
        <v>0</v>
      </c>
      <c r="L27" s="56"/>
      <c r="M27" s="55">
        <v>0</v>
      </c>
      <c r="N27" s="56"/>
      <c r="O27" s="55">
        <f>IFERROR(VLOOKUP(A27,'درآمد ناشی از تغییر قیمت اوراق'!A:Q,17,0),0)</f>
        <v>0</v>
      </c>
      <c r="P27" s="56"/>
      <c r="Q27" s="55">
        <f>IFERROR(VLOOKUP(A27,'درآمد اعمال اختیار'!A:L,12,0),0)</f>
        <v>993815288</v>
      </c>
      <c r="R27" s="56"/>
      <c r="S27" s="55">
        <f t="shared" si="1"/>
        <v>993815288</v>
      </c>
      <c r="T27" s="56"/>
      <c r="U27" s="67">
        <f>S27/درآمد!$F$11*100</f>
        <v>7.9421113702289083E-3</v>
      </c>
    </row>
    <row r="28" spans="1:21" ht="21.75" customHeight="1">
      <c r="A28" s="8" t="s">
        <v>65</v>
      </c>
      <c r="C28" s="55">
        <v>0</v>
      </c>
      <c r="D28" s="56"/>
      <c r="E28" s="55">
        <v>0</v>
      </c>
      <c r="F28" s="56"/>
      <c r="G28" s="55">
        <f>IFERROR(VLOOKUP(A28,'درآمد اعمال اختیار'!A:L,10,0),0)</f>
        <v>0</v>
      </c>
      <c r="H28" s="56"/>
      <c r="I28" s="55">
        <f t="shared" si="3"/>
        <v>0</v>
      </c>
      <c r="J28" s="56"/>
      <c r="K28" s="67">
        <f t="shared" si="0"/>
        <v>0</v>
      </c>
      <c r="L28" s="56"/>
      <c r="M28" s="55"/>
      <c r="N28" s="56"/>
      <c r="O28" s="55">
        <f>IFERROR(VLOOKUP(A28,'درآمد ناشی از تغییر قیمت اوراق'!A:Q,17,0),0)</f>
        <v>0</v>
      </c>
      <c r="P28" s="56"/>
      <c r="Q28" s="55">
        <f>IFERROR(VLOOKUP(A28,'درآمد اعمال اختیار'!A:L,12,0),0)</f>
        <v>824652506</v>
      </c>
      <c r="R28" s="56"/>
      <c r="S28" s="55">
        <f t="shared" si="1"/>
        <v>824652506</v>
      </c>
      <c r="T28" s="56"/>
      <c r="U28" s="67">
        <f>S28/درآمد!$F$11*100</f>
        <v>6.5902407856603257E-3</v>
      </c>
    </row>
    <row r="29" spans="1:21" ht="19.5" thickBot="1">
      <c r="C29" s="64">
        <f>SUM(C9:C28)</f>
        <v>0</v>
      </c>
      <c r="D29" s="55"/>
      <c r="E29" s="64">
        <f>SUM(E9:E28)</f>
        <v>4451798691163</v>
      </c>
      <c r="F29" s="55"/>
      <c r="G29" s="64">
        <f>SUM(G9:G28)</f>
        <v>436620313752</v>
      </c>
      <c r="H29" s="55"/>
      <c r="I29" s="64">
        <f>SUM(I9:I28)</f>
        <v>4888419004915</v>
      </c>
      <c r="J29" s="55"/>
      <c r="K29" s="68">
        <f>SUM(K9:K28)</f>
        <v>99.983107364628026</v>
      </c>
      <c r="L29" s="55"/>
      <c r="M29" s="64">
        <f>SUM(M9:M28)</f>
        <v>0</v>
      </c>
      <c r="N29" s="55"/>
      <c r="O29" s="64">
        <f>SUM(O9:O28)</f>
        <v>9471678837344</v>
      </c>
      <c r="P29" s="55"/>
      <c r="Q29" s="64">
        <f>SUM(Q9:Q28)</f>
        <v>3040620279765</v>
      </c>
      <c r="R29" s="55"/>
      <c r="S29" s="64">
        <f>SUM(S9:S28)</f>
        <v>12512299117109</v>
      </c>
      <c r="T29" s="55"/>
      <c r="U29" s="68">
        <f>SUM(U9:U28)</f>
        <v>99.99249788729</v>
      </c>
    </row>
    <row r="30" spans="1:21" ht="13.5" thickTop="1"/>
    <row r="31" spans="1:21">
      <c r="E31" s="42"/>
      <c r="G31" s="69"/>
      <c r="I31" s="42"/>
      <c r="O31" s="42"/>
      <c r="Q31" s="42"/>
      <c r="S31" s="42"/>
    </row>
    <row r="32" spans="1:21">
      <c r="E32" s="42"/>
      <c r="G32" s="42"/>
      <c r="O32" s="42"/>
      <c r="Q32" s="42"/>
    </row>
    <row r="33" spans="5:17">
      <c r="E33" s="42"/>
      <c r="O33" s="54"/>
      <c r="Q33" s="42"/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pageMargins left="0.39" right="0.39" top="0.39" bottom="0.39" header="0" footer="0"/>
  <pageSetup scale="4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I13"/>
  <sheetViews>
    <sheetView rightToLeft="1" view="pageBreakPreview" zoomScale="150" zoomScaleNormal="100" zoomScaleSheetLayoutView="150" workbookViewId="0">
      <selection activeCell="G15" sqref="G15"/>
    </sheetView>
  </sheetViews>
  <sheetFormatPr defaultRowHeight="12.75"/>
  <cols>
    <col min="1" max="1" width="40.28515625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83" t="str">
        <f>'گواهی شمش'!A1</f>
        <v>صندوق سرمایه گذاری کالایی درفش دماوند</v>
      </c>
      <c r="B1" s="83"/>
      <c r="C1" s="83"/>
      <c r="D1" s="83"/>
      <c r="E1" s="83"/>
      <c r="F1" s="83"/>
      <c r="G1" s="83"/>
      <c r="H1" s="83"/>
      <c r="I1" s="83"/>
    </row>
    <row r="2" spans="1:9" ht="21.75" customHeight="1">
      <c r="A2" s="83" t="s">
        <v>22</v>
      </c>
      <c r="B2" s="83"/>
      <c r="C2" s="83"/>
      <c r="D2" s="83"/>
      <c r="E2" s="83"/>
      <c r="F2" s="83"/>
      <c r="G2" s="83"/>
      <c r="H2" s="83"/>
      <c r="I2" s="83"/>
    </row>
    <row r="3" spans="1:9" ht="21.75" customHeight="1">
      <c r="A3" s="83" t="str">
        <f>'گواهی شمش'!A3</f>
        <v>برای ماه منتهی به 1405/04/31</v>
      </c>
      <c r="B3" s="83"/>
      <c r="C3" s="83"/>
      <c r="D3" s="83"/>
      <c r="E3" s="83"/>
      <c r="F3" s="83"/>
      <c r="G3" s="83"/>
      <c r="H3" s="83"/>
      <c r="I3" s="83"/>
    </row>
    <row r="4" spans="1:9" ht="14.45" customHeight="1"/>
    <row r="5" spans="1:9" ht="14.45" customHeight="1">
      <c r="A5" s="82" t="s">
        <v>58</v>
      </c>
      <c r="B5" s="82"/>
      <c r="C5" s="82"/>
      <c r="D5" s="82"/>
      <c r="E5" s="82"/>
      <c r="F5" s="82"/>
      <c r="G5" s="82"/>
      <c r="H5" s="82"/>
      <c r="I5" s="82"/>
    </row>
    <row r="6" spans="1:9" ht="14.45" customHeight="1">
      <c r="C6" s="84" t="s">
        <v>32</v>
      </c>
      <c r="D6" s="84"/>
      <c r="E6" s="84"/>
      <c r="G6" s="84" t="s">
        <v>33</v>
      </c>
      <c r="H6" s="84"/>
      <c r="I6" s="84"/>
    </row>
    <row r="7" spans="1:9" ht="36.4" customHeight="1">
      <c r="A7" s="22" t="s">
        <v>38</v>
      </c>
      <c r="C7" s="7" t="s">
        <v>39</v>
      </c>
      <c r="D7" s="3"/>
      <c r="E7" s="7" t="s">
        <v>40</v>
      </c>
      <c r="G7" s="7" t="s">
        <v>39</v>
      </c>
      <c r="H7" s="3"/>
      <c r="I7" s="7" t="s">
        <v>40</v>
      </c>
    </row>
    <row r="8" spans="1:9" ht="21.75" customHeight="1">
      <c r="A8" s="9" t="s">
        <v>102</v>
      </c>
      <c r="C8" s="11">
        <f>'سود سپرده بانکی'!C8</f>
        <v>134857</v>
      </c>
      <c r="D8" s="14"/>
      <c r="E8" s="16">
        <f>C8/$C$11*100</f>
        <v>96.213034637748365</v>
      </c>
      <c r="F8" s="14"/>
      <c r="G8" s="11">
        <f>'سود سپرده بانکی'!I8</f>
        <v>44371884</v>
      </c>
      <c r="H8" s="14"/>
      <c r="I8" s="16">
        <f>G8/$G$11*100</f>
        <v>39.275823859737677</v>
      </c>
    </row>
    <row r="9" spans="1:9" ht="21.75" customHeight="1">
      <c r="A9" s="8" t="s">
        <v>103</v>
      </c>
      <c r="C9" s="12">
        <f>'سود سپرده بانکی'!C9</f>
        <v>0</v>
      </c>
      <c r="D9" s="14"/>
      <c r="E9" s="16">
        <f>C9/$C$11*100</f>
        <v>0</v>
      </c>
      <c r="F9" s="14"/>
      <c r="G9" s="12">
        <f>'سود سپرده بانکی'!I9</f>
        <v>68597864</v>
      </c>
      <c r="H9" s="14"/>
      <c r="I9" s="16">
        <f>G9/$G$11*100</f>
        <v>60.719477757992877</v>
      </c>
    </row>
    <row r="10" spans="1:9" ht="21.75" customHeight="1">
      <c r="A10" s="8" t="s">
        <v>104</v>
      </c>
      <c r="C10" s="12">
        <f>'سود سپرده بانکی'!C10</f>
        <v>5308</v>
      </c>
      <c r="D10" s="14"/>
      <c r="E10" s="16">
        <f>C10/$C$11*100</f>
        <v>3.7869653622516317</v>
      </c>
      <c r="F10" s="14"/>
      <c r="G10" s="12">
        <f>'سود سپرده بانکی'!I10</f>
        <v>5308</v>
      </c>
      <c r="H10" s="14"/>
      <c r="I10" s="16">
        <f>G10/$G$11*100</f>
        <v>4.6983822694453897E-3</v>
      </c>
    </row>
    <row r="11" spans="1:9" ht="21.75" customHeight="1" thickBot="1">
      <c r="A11" s="18"/>
      <c r="C11" s="13">
        <f>SUM(C8:C10)</f>
        <v>140165</v>
      </c>
      <c r="D11" s="14"/>
      <c r="E11" s="13">
        <f>SUM(E8:E10)</f>
        <v>100</v>
      </c>
      <c r="F11" s="14"/>
      <c r="G11" s="13">
        <f>SUM(G8:G10)</f>
        <v>112975056</v>
      </c>
      <c r="H11" s="14"/>
      <c r="I11" s="13">
        <f>SUM(I8:I10)</f>
        <v>99.999999999999986</v>
      </c>
    </row>
    <row r="12" spans="1:9" ht="13.5" thickTop="1">
      <c r="C12" s="21"/>
      <c r="G12" s="21"/>
    </row>
    <row r="13" spans="1:9">
      <c r="C13" s="21"/>
      <c r="G13" s="21"/>
    </row>
  </sheetData>
  <mergeCells count="6">
    <mergeCell ref="A5:I5"/>
    <mergeCell ref="C6:E6"/>
    <mergeCell ref="G6:I6"/>
    <mergeCell ref="A1:I1"/>
    <mergeCell ref="A2:I2"/>
    <mergeCell ref="A3:I3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DE48-075C-4B6C-8A4C-42A7B6800DEA}">
  <sheetPr>
    <tabColor rgb="FF92D050"/>
    <pageSetUpPr fitToPage="1"/>
  </sheetPr>
  <dimension ref="A1:F13"/>
  <sheetViews>
    <sheetView rightToLeft="1" view="pageBreakPreview" zoomScaleNormal="100" zoomScaleSheetLayoutView="100" workbookViewId="0">
      <selection activeCell="D8" sqref="D8"/>
    </sheetView>
  </sheetViews>
  <sheetFormatPr defaultRowHeight="12.75"/>
  <cols>
    <col min="1" max="1" width="5.140625" style="24" customWidth="1"/>
    <col min="2" max="2" width="41.5703125" style="24" customWidth="1"/>
    <col min="3" max="3" width="1.28515625" style="24" customWidth="1"/>
    <col min="4" max="4" width="19.42578125" style="24" customWidth="1"/>
    <col min="5" max="5" width="1.28515625" style="24" customWidth="1"/>
    <col min="6" max="6" width="19.42578125" style="24" customWidth="1"/>
    <col min="7" max="7" width="0.28515625" style="24" customWidth="1"/>
    <col min="8" max="16384" width="9.140625" style="24"/>
  </cols>
  <sheetData>
    <row r="1" spans="1:6" ht="25.5">
      <c r="A1" s="91" t="str">
        <f>'گواهی شمش'!A1</f>
        <v>صندوق سرمایه گذاری کالایی درفش دماوند</v>
      </c>
      <c r="B1" s="91"/>
      <c r="C1" s="91"/>
      <c r="D1" s="91"/>
      <c r="E1" s="91"/>
      <c r="F1" s="91"/>
    </row>
    <row r="2" spans="1:6" ht="25.5">
      <c r="A2" s="91" t="s">
        <v>22</v>
      </c>
      <c r="B2" s="91"/>
      <c r="C2" s="91"/>
      <c r="D2" s="91"/>
      <c r="E2" s="91"/>
      <c r="F2" s="91"/>
    </row>
    <row r="3" spans="1:6" ht="25.5">
      <c r="A3" s="91" t="str">
        <f>'گواهی شمش'!A3</f>
        <v>برای ماه منتهی به 1405/04/31</v>
      </c>
      <c r="B3" s="91"/>
      <c r="C3" s="91"/>
      <c r="D3" s="91"/>
      <c r="E3" s="91"/>
      <c r="F3" s="91"/>
    </row>
    <row r="4" spans="1:6" ht="14.45" customHeight="1"/>
    <row r="5" spans="1:6" ht="29.1" customHeight="1">
      <c r="A5" s="32" t="s">
        <v>69</v>
      </c>
      <c r="B5" s="99" t="s">
        <v>68</v>
      </c>
      <c r="C5" s="99"/>
      <c r="D5" s="99"/>
      <c r="E5" s="99"/>
      <c r="F5" s="99"/>
    </row>
    <row r="6" spans="1:6" ht="21">
      <c r="D6" s="27" t="s">
        <v>32</v>
      </c>
      <c r="F6" s="27" t="s">
        <v>101</v>
      </c>
    </row>
    <row r="7" spans="1:6" ht="21">
      <c r="A7" s="100" t="s">
        <v>68</v>
      </c>
      <c r="B7" s="100"/>
      <c r="D7" s="31" t="s">
        <v>18</v>
      </c>
      <c r="F7" s="31" t="s">
        <v>18</v>
      </c>
    </row>
    <row r="8" spans="1:6" ht="31.5" customHeight="1">
      <c r="A8" s="97" t="s">
        <v>67</v>
      </c>
      <c r="B8" s="97"/>
      <c r="D8" s="76">
        <v>825782153</v>
      </c>
      <c r="E8" s="34"/>
      <c r="F8" s="33">
        <v>825782153</v>
      </c>
    </row>
    <row r="9" spans="1:6" ht="31.5" customHeight="1" thickBot="1">
      <c r="A9" s="98"/>
      <c r="B9" s="98"/>
      <c r="D9" s="77">
        <f>SUM(D8)</f>
        <v>825782153</v>
      </c>
      <c r="E9" s="34"/>
      <c r="F9" s="35">
        <f>SUM(F8)</f>
        <v>825782153</v>
      </c>
    </row>
    <row r="10" spans="1:6" ht="13.5" thickTop="1">
      <c r="D10" s="70"/>
      <c r="F10" s="70"/>
    </row>
    <row r="11" spans="1:6">
      <c r="D11" s="70"/>
      <c r="F11" s="70"/>
    </row>
    <row r="12" spans="1:6">
      <c r="D12" s="70"/>
    </row>
    <row r="13" spans="1:6">
      <c r="D13" s="70"/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2"/>
  <sheetViews>
    <sheetView rightToLeft="1" view="pageBreakPreview" zoomScale="118" zoomScaleNormal="100" zoomScaleSheetLayoutView="118" workbookViewId="0">
      <selection activeCell="I8" sqref="I8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8554687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83" t="str">
        <f>'گواهی شمش'!A1</f>
        <v>صندوق سرمایه گذاری کالایی درفش دماوند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21.75" customHeight="1">
      <c r="A2" s="83" t="s">
        <v>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21.75" customHeight="1">
      <c r="A3" s="83" t="str">
        <f>'گواهی شمش'!A3</f>
        <v>برای ماه منتهی به 1405/04/31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ht="14.45" customHeight="1"/>
    <row r="5" spans="1:13" ht="14.45" customHeight="1">
      <c r="A5" s="92" t="s">
        <v>44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</row>
    <row r="6" spans="1:13" ht="14.45" customHeight="1">
      <c r="A6" s="84" t="s">
        <v>25</v>
      </c>
      <c r="C6" s="84" t="s">
        <v>32</v>
      </c>
      <c r="D6" s="84"/>
      <c r="E6" s="84"/>
      <c r="F6" s="84"/>
      <c r="G6" s="84"/>
      <c r="I6" s="84" t="s">
        <v>33</v>
      </c>
      <c r="J6" s="84"/>
      <c r="K6" s="84"/>
      <c r="L6" s="84"/>
      <c r="M6" s="84"/>
    </row>
    <row r="7" spans="1:13" ht="29.1" customHeight="1">
      <c r="A7" s="84"/>
      <c r="C7" s="7" t="s">
        <v>42</v>
      </c>
      <c r="D7" s="3"/>
      <c r="E7" s="7" t="s">
        <v>41</v>
      </c>
      <c r="F7" s="3"/>
      <c r="G7" s="7" t="s">
        <v>43</v>
      </c>
      <c r="I7" s="7" t="s">
        <v>42</v>
      </c>
      <c r="J7" s="3"/>
      <c r="K7" s="7" t="s">
        <v>41</v>
      </c>
      <c r="L7" s="3"/>
      <c r="M7" s="43" t="s">
        <v>43</v>
      </c>
    </row>
    <row r="8" spans="1:13" ht="21.75" customHeight="1">
      <c r="A8" s="5" t="s">
        <v>102</v>
      </c>
      <c r="C8" s="47">
        <v>134857</v>
      </c>
      <c r="D8" s="48"/>
      <c r="E8" s="47">
        <v>0</v>
      </c>
      <c r="F8" s="48"/>
      <c r="G8" s="47">
        <f>C8-E8</f>
        <v>134857</v>
      </c>
      <c r="H8" s="48"/>
      <c r="I8" s="47">
        <v>44371884</v>
      </c>
      <c r="J8" s="48"/>
      <c r="K8" s="47">
        <v>0</v>
      </c>
      <c r="L8" s="48"/>
      <c r="M8" s="49">
        <f>I8-K8</f>
        <v>44371884</v>
      </c>
    </row>
    <row r="9" spans="1:13" ht="21.75" customHeight="1">
      <c r="A9" s="6" t="s">
        <v>103</v>
      </c>
      <c r="C9" s="49">
        <v>0</v>
      </c>
      <c r="D9" s="48"/>
      <c r="E9" s="49">
        <v>0</v>
      </c>
      <c r="F9" s="48"/>
      <c r="G9" s="49">
        <f>C9-E9</f>
        <v>0</v>
      </c>
      <c r="H9" s="48"/>
      <c r="I9" s="49">
        <v>68597864</v>
      </c>
      <c r="J9" s="48"/>
      <c r="K9" s="49">
        <v>0</v>
      </c>
      <c r="L9" s="48"/>
      <c r="M9" s="49">
        <f>I9-K9</f>
        <v>68597864</v>
      </c>
    </row>
    <row r="10" spans="1:13" ht="21.75" customHeight="1">
      <c r="A10" s="6" t="s">
        <v>104</v>
      </c>
      <c r="C10" s="49">
        <v>5308</v>
      </c>
      <c r="D10" s="48"/>
      <c r="E10" s="49">
        <v>0</v>
      </c>
      <c r="F10" s="48"/>
      <c r="G10" s="49">
        <f>C10-E10</f>
        <v>5308</v>
      </c>
      <c r="H10" s="48"/>
      <c r="I10" s="49">
        <v>5308</v>
      </c>
      <c r="J10" s="48"/>
      <c r="K10" s="49">
        <v>0</v>
      </c>
      <c r="L10" s="48"/>
      <c r="M10" s="49">
        <f>I10-K10</f>
        <v>5308</v>
      </c>
    </row>
    <row r="11" spans="1:13" ht="21.75" customHeight="1">
      <c r="A11" s="18"/>
      <c r="C11" s="50">
        <f>SUM(C8:C10)</f>
        <v>140165</v>
      </c>
      <c r="D11" s="48"/>
      <c r="E11" s="50">
        <f>SUM(E8:E10)</f>
        <v>0</v>
      </c>
      <c r="F11" s="48"/>
      <c r="G11" s="50">
        <f>SUM(G8:G10)</f>
        <v>140165</v>
      </c>
      <c r="H11" s="48"/>
      <c r="I11" s="50">
        <f>SUM(I8:I10)</f>
        <v>112975056</v>
      </c>
      <c r="J11" s="48"/>
      <c r="K11" s="50">
        <f>SUM(K8:K10)</f>
        <v>0</v>
      </c>
      <c r="L11" s="48"/>
      <c r="M11" s="50">
        <f>SUM(M8:M10)</f>
        <v>112975056</v>
      </c>
    </row>
    <row r="12" spans="1:13">
      <c r="C12" s="21"/>
      <c r="G12" s="21"/>
      <c r="I12" s="21"/>
      <c r="M12" s="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0</vt:lpstr>
      <vt:lpstr>گواهی شمش</vt:lpstr>
      <vt:lpstr>اوراق مشتقه</vt:lpstr>
      <vt:lpstr>سپرده</vt:lpstr>
      <vt:lpstr>درآمد</vt:lpstr>
      <vt:lpstr>درآمد سرمایه گذاری در گواهی</vt:lpstr>
      <vt:lpstr>درآمد سپرده بانکی</vt:lpstr>
      <vt:lpstr>سایر درآمدها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گواهی'!Print_Area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'گواهی شمش'!Print_Area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2025-12-22T10:16:58Z</dcterms:created>
  <dcterms:modified xsi:type="dcterms:W3CDTF">2026-07-29T11:56:10Z</dcterms:modified>
</cp:coreProperties>
</file>