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51B371D-08AA-4FFA-9B4C-9D4B53CE114A}" xr6:coauthVersionLast="47" xr6:coauthVersionMax="47" xr10:uidLastSave="{00000000-0000-0000-0000-000000000000}"/>
  <bookViews>
    <workbookView xWindow="-108" yWindow="-108" windowWidth="23256" windowHeight="12456" tabRatio="952" activeTab="1" xr2:uid="{00000000-000D-0000-FFFF-FFFF00000000}"/>
  </bookViews>
  <sheets>
    <sheet name="0" sheetId="25" r:id="rId1"/>
    <sheet name="سهام" sheetId="2" r:id="rId2"/>
    <sheet name="سپرده" sheetId="7" r:id="rId3"/>
    <sheet name="درآمد" sheetId="8" r:id="rId4"/>
    <sheet name="درآمد سرمایه گذاری گواهی کالا" sheetId="9" r:id="rId5"/>
    <sheet name="درآمد سپرده بانکی" sheetId="13" r:id="rId6"/>
    <sheet name="سایر درآمدها" sheetId="24" r:id="rId7"/>
    <sheet name="سود سپرده بانکی" sheetId="18" r:id="rId8"/>
    <sheet name="درآمد ناشی از فروش" sheetId="19" r:id="rId9"/>
    <sheet name="درآمد اعمال اختیار" sheetId="23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9">'درآمد اعمال اختیار'!$A$1:$L$22</definedName>
    <definedName name="_xlnm.Print_Area" localSheetId="5">'درآمد سپرده بانکی'!$A$1:$J$10</definedName>
    <definedName name="_xlnm.Print_Area" localSheetId="4">'درآمد سرمایه گذاری گواهی کالا'!$A$1:$V$24</definedName>
    <definedName name="_xlnm.Print_Area" localSheetId="10">'درآمد ناشی از تغییر قیمت اوراق'!$A$1:$R$9</definedName>
    <definedName name="_xlnm.Print_Area" localSheetId="8">'درآمد ناشی از فروش'!$A$1:$Q$10</definedName>
    <definedName name="_xlnm.Print_Area" localSheetId="6">'سایر درآمدها'!$A$1:$G$18</definedName>
    <definedName name="_xlnm.Print_Area" localSheetId="2">سپرده!$A$1:$L$11</definedName>
    <definedName name="_xlnm.Print_Area" localSheetId="1">سهام!$A$1:$Y$10</definedName>
    <definedName name="_xlnm.Print_Area" localSheetId="7">'سود سپرده بانکی'!$A$1:$N$10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7" l="1"/>
  <c r="K10" i="7" s="1"/>
  <c r="I9" i="7"/>
  <c r="K9" i="7" s="1"/>
  <c r="I8" i="21"/>
  <c r="U9" i="9"/>
  <c r="L21" i="23"/>
  <c r="I10" i="19"/>
  <c r="I8" i="19"/>
  <c r="Q10" i="19"/>
  <c r="Q8" i="19"/>
  <c r="Q9" i="19"/>
  <c r="Y9" i="2"/>
  <c r="Y10" i="2"/>
  <c r="G9" i="9"/>
  <c r="I10" i="9"/>
  <c r="K10" i="9" s="1"/>
  <c r="O9" i="9"/>
  <c r="E21" i="23"/>
  <c r="F21" i="23"/>
  <c r="H21" i="23"/>
  <c r="J21" i="23"/>
  <c r="O10" i="2"/>
  <c r="M9" i="18"/>
  <c r="G9" i="13" s="1"/>
  <c r="M8" i="18"/>
  <c r="M10" i="18" s="1"/>
  <c r="G9" i="18"/>
  <c r="G8" i="18"/>
  <c r="C8" i="13" s="1"/>
  <c r="I10" i="18"/>
  <c r="C10" i="18"/>
  <c r="U10" i="2"/>
  <c r="A1" i="21"/>
  <c r="A1" i="23"/>
  <c r="A1" i="19"/>
  <c r="A1" i="24"/>
  <c r="A1" i="18"/>
  <c r="A1" i="13"/>
  <c r="A1" i="9"/>
  <c r="A1" i="8"/>
  <c r="A1" i="7"/>
  <c r="A3" i="24" l="1"/>
  <c r="A3" i="7"/>
  <c r="A3" i="21"/>
  <c r="A3" i="19"/>
  <c r="Q9" i="9" s="1"/>
  <c r="S9" i="9" s="1"/>
  <c r="A3" i="18"/>
  <c r="A3" i="13"/>
  <c r="A3" i="9"/>
  <c r="A3" i="8"/>
  <c r="A3" i="23"/>
  <c r="Q12" i="9" s="1"/>
  <c r="S12" i="9" s="1"/>
  <c r="I9" i="21"/>
  <c r="G8" i="13"/>
  <c r="G10" i="13" s="1"/>
  <c r="I9" i="13" s="1"/>
  <c r="G10" i="18"/>
  <c r="M9" i="8" s="1"/>
  <c r="C9" i="13"/>
  <c r="C10" i="13" s="1"/>
  <c r="D9" i="24"/>
  <c r="F9" i="24"/>
  <c r="F10" i="8" l="1"/>
  <c r="J10" i="8" s="1"/>
  <c r="Q14" i="9"/>
  <c r="S14" i="9" s="1"/>
  <c r="G18" i="9"/>
  <c r="I18" i="9" s="1"/>
  <c r="K18" i="9" s="1"/>
  <c r="Q15" i="9"/>
  <c r="S15" i="9" s="1"/>
  <c r="Q22" i="9"/>
  <c r="S22" i="9" s="1"/>
  <c r="Q21" i="9"/>
  <c r="S21" i="9" s="1"/>
  <c r="Q11" i="9"/>
  <c r="S11" i="9" s="1"/>
  <c r="G19" i="9"/>
  <c r="I19" i="9" s="1"/>
  <c r="K19" i="9" s="1"/>
  <c r="G12" i="9"/>
  <c r="G13" i="9"/>
  <c r="G14" i="9"/>
  <c r="I14" i="9" s="1"/>
  <c r="K14" i="9" s="1"/>
  <c r="Q20" i="9"/>
  <c r="S20" i="9" s="1"/>
  <c r="G22" i="9"/>
  <c r="I22" i="9" s="1"/>
  <c r="K22" i="9" s="1"/>
  <c r="G16" i="9"/>
  <c r="I16" i="9" s="1"/>
  <c r="K16" i="9" s="1"/>
  <c r="Q17" i="9"/>
  <c r="S17" i="9" s="1"/>
  <c r="Q18" i="9"/>
  <c r="S18" i="9" s="1"/>
  <c r="Q19" i="9"/>
  <c r="S19" i="9" s="1"/>
  <c r="Q10" i="9"/>
  <c r="S10" i="9" s="1"/>
  <c r="Q16" i="9"/>
  <c r="S16" i="9" s="1"/>
  <c r="G11" i="9"/>
  <c r="G17" i="9"/>
  <c r="I17" i="9" s="1"/>
  <c r="K17" i="9" s="1"/>
  <c r="G21" i="9"/>
  <c r="I21" i="9" s="1"/>
  <c r="K21" i="9" s="1"/>
  <c r="G15" i="9"/>
  <c r="G20" i="9"/>
  <c r="I20" i="9" s="1"/>
  <c r="K20" i="9" s="1"/>
  <c r="Q13" i="9"/>
  <c r="S13" i="9" s="1"/>
  <c r="E9" i="9"/>
  <c r="I9" i="9" s="1"/>
  <c r="K9" i="9" s="1"/>
  <c r="K23" i="9" s="1"/>
  <c r="I8" i="13"/>
  <c r="I10" i="13" s="1"/>
  <c r="N9" i="8"/>
  <c r="E8" i="13"/>
  <c r="M10" i="8"/>
  <c r="N10" i="8"/>
  <c r="F9" i="8"/>
  <c r="J9" i="8" s="1"/>
  <c r="M23" i="9"/>
  <c r="C23" i="9"/>
  <c r="C9" i="21"/>
  <c r="E9" i="21"/>
  <c r="G9" i="21"/>
  <c r="K9" i="21"/>
  <c r="M9" i="21"/>
  <c r="O9" i="21"/>
  <c r="E9" i="13"/>
  <c r="K10" i="19"/>
  <c r="C10" i="19"/>
  <c r="E10" i="19"/>
  <c r="G10" i="19"/>
  <c r="O10" i="19"/>
  <c r="M10" i="19"/>
  <c r="I13" i="9" l="1"/>
  <c r="K13" i="9" s="1"/>
  <c r="I11" i="9"/>
  <c r="K11" i="9" s="1"/>
  <c r="I15" i="9"/>
  <c r="K15" i="9" s="1"/>
  <c r="S23" i="9"/>
  <c r="F8" i="8" s="1"/>
  <c r="Q23" i="9"/>
  <c r="I12" i="9"/>
  <c r="K12" i="9" s="1"/>
  <c r="E10" i="13"/>
  <c r="E23" i="9"/>
  <c r="O23" i="9"/>
  <c r="G23" i="9"/>
  <c r="Q9" i="21"/>
  <c r="C11" i="7"/>
  <c r="E11" i="7"/>
  <c r="G11" i="7"/>
  <c r="W10" i="2"/>
  <c r="Q10" i="2"/>
  <c r="M10" i="2"/>
  <c r="K10" i="2"/>
  <c r="I10" i="2"/>
  <c r="G10" i="2"/>
  <c r="E10" i="2"/>
  <c r="C10" i="2"/>
  <c r="I23" i="9" l="1"/>
  <c r="F11" i="8"/>
  <c r="J8" i="8"/>
  <c r="J11" i="8" s="1"/>
  <c r="I11" i="7"/>
  <c r="K11" i="7"/>
  <c r="N8" i="8" l="1"/>
  <c r="M8" i="8"/>
  <c r="M11" i="8" s="1"/>
  <c r="U10" i="9"/>
  <c r="U15" i="9"/>
  <c r="U22" i="9"/>
  <c r="U18" i="9"/>
  <c r="U16" i="9"/>
  <c r="H8" i="8"/>
  <c r="U13" i="9"/>
  <c r="U21" i="9"/>
  <c r="U12" i="9"/>
  <c r="U17" i="9"/>
  <c r="H10" i="8"/>
  <c r="U19" i="9"/>
  <c r="U14" i="9"/>
  <c r="U20" i="9"/>
  <c r="H9" i="8"/>
  <c r="U11" i="9"/>
  <c r="H11" i="8" l="1"/>
  <c r="U23" i="9"/>
</calcChain>
</file>

<file path=xl/sharedStrings.xml><?xml version="1.0" encoding="utf-8"?>
<sst xmlns="http://schemas.openxmlformats.org/spreadsheetml/2006/main" count="181" uniqueCount="84">
  <si>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</si>
  <si>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</si>
  <si>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</si>
  <si>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</si>
  <si>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</si>
  <si>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</si>
  <si>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</si>
  <si>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</si>
  <si>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</si>
  <si>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</si>
  <si>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</si>
  <si>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</si>
  <si>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</si>
  <si>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</si>
  <si>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</si>
  <si>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</si>
  <si>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</si>
  <si>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</si>
  <si>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</si>
  <si>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</si>
  <si>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</si>
  <si>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</si>
  <si>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</si>
  <si>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</si>
  <si>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</si>
  <si>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</si>
  <si>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</si>
  <si>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</si>
  <si>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</si>
  <si>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</si>
  <si>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</si>
  <si>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</si>
  <si>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</si>
  <si>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</si>
  <si>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</si>
  <si>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</si>
  <si>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</si>
  <si>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</si>
  <si>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</si>
  <si>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</si>
  <si>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</si>
  <si>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</si>
  <si>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</si>
  <si>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</si>
  <si>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</si>
  <si>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</si>
  <si>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</si>
  <si>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</si>
  <si>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</si>
  <si>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</si>
  <si>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</si>
  <si>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</si>
  <si>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</si>
  <si>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</si>
  <si>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</si>
  <si>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</si>
  <si>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</si>
  <si>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</si>
  <si>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</si>
  <si>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</si>
  <si>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</si>
  <si>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</si>
  <si>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</si>
  <si>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</si>
  <si>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</si>
  <si>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</si>
  <si>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</si>
  <si>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</si>
  <si>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</si>
  <si>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</si>
  <si>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</si>
  <si>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</si>
  <si>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</si>
  <si>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</si>
  <si>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</si>
  <si>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</si>
  <si>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</si>
  <si>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</si>
  <si>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1404/11/30</t>
  </si>
  <si>
    <t>1404/11/19</t>
  </si>
  <si>
    <t>برای ماه منتهی به 1404/12/29</t>
  </si>
  <si>
    <t>1404/12/29</t>
  </si>
  <si>
    <t>1-2-درآمد حاصل از سرمایه­گذاری در گواهی سپرده کالا</t>
  </si>
  <si>
    <t>درآمد حاصل از سرمایه­گذاری در گواهی سپرده کالا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</si>
</sst>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43" fontId="14" fillId="0" borderId="0" applyFont="0" applyFill="0" applyBorder="0" applyAlignment="0" applyProtection="0"/>
    <xf numFmtId="0" fontId="1" fillId="0" borderId="0"/>
  </cellStyleXfs>
  <cellXfs count="7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3" fontId="0" fillId="0" borderId="0" xfId="4" applyFont="1" applyAlignment="1">
      <alignment horizontal="left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dimension ref="A15:I27"/>
  <sheetViews>
    <sheetView rightToLeft="1" view="pageBreakPreview" topLeftCell="A13" zoomScaleNormal="100" zoomScaleSheetLayoutView="100" workbookViewId="0">
      <selection activeCell="A19" sqref="A19"/>
    </sheetView>
  </sheetViews>
  <sheetFormatPr defaultColWidth="9.109375" defaultRowHeight="18.600000000000001" x14ac:dyDescent="0.55000000000000004"/>
  <cols>
    <col min="1" max="16384" width="9.109375" style="48"/>
  </cols>
  <sheetData>
    <row r="15" spans="1:9" ht="33.75" customHeight="1" x14ac:dyDescent="0.55000000000000004">
      <c r="A15" s="56" t="s">
        <v>77</v>
      </c>
      <c r="B15" s="56"/>
      <c r="C15" s="56"/>
      <c r="D15" s="56"/>
      <c r="E15" s="56"/>
      <c r="F15" s="56"/>
      <c r="G15" s="56"/>
      <c r="H15" s="56"/>
      <c r="I15" s="56"/>
    </row>
    <row r="16" spans="1:9" ht="33.75" customHeight="1" x14ac:dyDescent="0.55000000000000004">
      <c r="A16" s="56" t="s">
        <v>76</v>
      </c>
      <c r="B16" s="56"/>
      <c r="C16" s="56"/>
      <c r="D16" s="56"/>
      <c r="E16" s="56"/>
      <c r="F16" s="56"/>
      <c r="G16" s="56"/>
      <c r="H16" s="56"/>
      <c r="I16" s="56"/>
    </row>
    <row r="17" spans="1:9" ht="33.75" customHeight="1" x14ac:dyDescent="0.55000000000000004">
      <c r="A17" s="57" t="s">
        <v>75</v>
      </c>
      <c r="B17" s="57"/>
      <c r="C17" s="57"/>
      <c r="D17" s="57"/>
      <c r="E17" s="57"/>
      <c r="F17" s="57"/>
      <c r="G17" s="57"/>
      <c r="H17" s="57"/>
      <c r="I17" s="57"/>
    </row>
    <row r="18" spans="1:9" ht="33.75" customHeight="1" x14ac:dyDescent="0.55000000000000004">
      <c r="A18" s="56" t="s">
        <v>80</v>
      </c>
      <c r="B18" s="56"/>
      <c r="C18" s="56"/>
      <c r="D18" s="56"/>
      <c r="E18" s="56"/>
      <c r="F18" s="56"/>
      <c r="G18" s="56"/>
      <c r="H18" s="56"/>
      <c r="I18" s="56"/>
    </row>
    <row r="19" spans="1:9" x14ac:dyDescent="0.55000000000000004">
      <c r="A19" s="50"/>
      <c r="B19" s="50"/>
      <c r="C19" s="50"/>
      <c r="D19" s="50"/>
      <c r="E19" s="50"/>
      <c r="F19" s="50"/>
      <c r="G19" s="50"/>
      <c r="H19" s="50"/>
      <c r="I19" s="50"/>
    </row>
    <row r="20" spans="1:9" x14ac:dyDescent="0.55000000000000004">
      <c r="A20" s="50"/>
      <c r="B20" s="50"/>
      <c r="C20" s="50"/>
      <c r="D20" s="50"/>
      <c r="E20" s="50"/>
      <c r="F20" s="50"/>
      <c r="G20" s="50"/>
      <c r="H20" s="50"/>
      <c r="I20" s="50"/>
    </row>
    <row r="21" spans="1:9" x14ac:dyDescent="0.55000000000000004">
      <c r="A21" s="50"/>
      <c r="B21" s="50"/>
      <c r="C21" s="50"/>
      <c r="D21" s="50"/>
      <c r="E21" s="50"/>
      <c r="F21" s="50"/>
      <c r="G21" s="50"/>
      <c r="H21" s="50"/>
      <c r="I21" s="50"/>
    </row>
    <row r="22" spans="1:9" x14ac:dyDescent="0.55000000000000004">
      <c r="A22" s="50"/>
      <c r="B22" s="50"/>
      <c r="C22" s="50"/>
      <c r="D22" s="50"/>
      <c r="E22" s="50"/>
      <c r="F22" s="50"/>
      <c r="G22" s="50"/>
      <c r="H22" s="50"/>
      <c r="I22" s="50"/>
    </row>
    <row r="23" spans="1:9" x14ac:dyDescent="0.55000000000000004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34.5" customHeight="1" x14ac:dyDescent="0.55000000000000004">
      <c r="A24" s="50"/>
      <c r="B24" s="50"/>
      <c r="C24" s="50"/>
      <c r="D24" s="50"/>
      <c r="E24" s="50"/>
      <c r="F24" s="50"/>
      <c r="G24" s="50"/>
      <c r="H24" s="50"/>
      <c r="I24" s="50"/>
    </row>
    <row r="27" spans="1:9" x14ac:dyDescent="0.55000000000000004">
      <c r="C27" s="49" t="s">
        <v>74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zoomScale="96" zoomScaleNormal="100" zoomScaleSheetLayoutView="96" workbookViewId="0">
      <selection activeCell="L22" sqref="L22"/>
    </sheetView>
  </sheetViews>
  <sheetFormatPr defaultColWidth="9.109375" defaultRowHeight="13.2" x14ac:dyDescent="0.25"/>
  <cols>
    <col min="1" max="1" width="98.88671875" style="33" bestFit="1" customWidth="1"/>
    <col min="2" max="2" width="1.33203125" style="33" customWidth="1"/>
    <col min="3" max="3" width="11" style="33" bestFit="1" customWidth="1"/>
    <col min="4" max="4" width="1.33203125" style="33" customWidth="1"/>
    <col min="5" max="5" width="10.44140625" style="33" customWidth="1"/>
    <col min="6" max="6" width="16.109375" style="33" customWidth="1"/>
    <col min="7" max="7" width="1.33203125" style="33" customWidth="1"/>
    <col min="8" max="8" width="15.44140625" style="33" customWidth="1"/>
    <col min="9" max="9" width="1.33203125" style="33" customWidth="1"/>
    <col min="10" max="10" width="15.5546875" style="33" customWidth="1"/>
    <col min="11" max="11" width="1.33203125" style="33" customWidth="1"/>
    <col min="12" max="12" width="15.5546875" style="33" customWidth="1"/>
    <col min="13" max="16384" width="9.109375" style="33"/>
  </cols>
  <sheetData>
    <row r="1" spans="1:12" ht="25.2" x14ac:dyDescent="0.25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5.2" x14ac:dyDescent="0.25">
      <c r="A2" s="67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5.2" x14ac:dyDescent="0.25">
      <c r="A3" s="67" t="str">
        <f>سهام!A3</f>
        <v>برای ماه منتهی به 1404/12/29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7.35" customHeight="1" x14ac:dyDescent="0.25"/>
    <row r="5" spans="1:12" ht="23.4" x14ac:dyDescent="0.25">
      <c r="A5" s="68" t="s">
        <v>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7.35" customHeight="1" x14ac:dyDescent="0.25"/>
    <row r="7" spans="1:12" ht="14.4" customHeight="1" x14ac:dyDescent="0.25">
      <c r="C7" s="69" t="s">
        <v>33</v>
      </c>
      <c r="D7" s="69"/>
      <c r="E7" s="69"/>
      <c r="F7" s="69"/>
      <c r="G7" s="69"/>
      <c r="H7" s="69"/>
      <c r="I7" s="69"/>
      <c r="J7" s="69"/>
      <c r="L7" s="36" t="s">
        <v>34</v>
      </c>
    </row>
    <row r="8" spans="1:12" ht="20.399999999999999" x14ac:dyDescent="0.25">
      <c r="A8" s="36" t="s">
        <v>51</v>
      </c>
      <c r="C8" s="34" t="s">
        <v>17</v>
      </c>
      <c r="D8" s="35"/>
      <c r="E8" s="34" t="s">
        <v>4</v>
      </c>
      <c r="F8" s="34" t="s">
        <v>52</v>
      </c>
      <c r="G8" s="35"/>
      <c r="H8" s="34" t="s">
        <v>53</v>
      </c>
      <c r="I8" s="35"/>
      <c r="J8" s="34" t="s">
        <v>54</v>
      </c>
      <c r="L8" s="34" t="s">
        <v>54</v>
      </c>
    </row>
    <row r="9" spans="1:12" ht="18.600000000000001" x14ac:dyDescent="0.25">
      <c r="A9" s="6" t="s">
        <v>61</v>
      </c>
      <c r="C9" s="37" t="s">
        <v>68</v>
      </c>
      <c r="E9" s="38">
        <v>0</v>
      </c>
      <c r="F9" s="38">
        <v>0</v>
      </c>
      <c r="G9" s="38"/>
      <c r="H9" s="38">
        <v>0</v>
      </c>
      <c r="I9" s="38"/>
      <c r="J9" s="38">
        <v>0</v>
      </c>
      <c r="K9" s="38"/>
      <c r="L9" s="38">
        <v>2323243497</v>
      </c>
    </row>
    <row r="10" spans="1:12" ht="18.600000000000001" x14ac:dyDescent="0.25">
      <c r="A10" s="6" t="s">
        <v>62</v>
      </c>
      <c r="C10" s="37" t="s">
        <v>68</v>
      </c>
      <c r="E10" s="38">
        <v>0</v>
      </c>
      <c r="F10" s="38">
        <v>0</v>
      </c>
      <c r="G10" s="38"/>
      <c r="H10" s="38">
        <v>0</v>
      </c>
      <c r="I10" s="38"/>
      <c r="J10" s="38">
        <v>0</v>
      </c>
      <c r="K10" s="38"/>
      <c r="L10" s="38">
        <v>950536282</v>
      </c>
    </row>
    <row r="11" spans="1:12" ht="18.600000000000001" x14ac:dyDescent="0.25">
      <c r="A11" s="6" t="s">
        <v>63</v>
      </c>
      <c r="C11" s="37" t="s">
        <v>68</v>
      </c>
      <c r="E11" s="38">
        <v>0</v>
      </c>
      <c r="F11" s="38">
        <v>0</v>
      </c>
      <c r="G11" s="38"/>
      <c r="H11" s="38">
        <v>0</v>
      </c>
      <c r="I11" s="38"/>
      <c r="J11" s="38">
        <v>0</v>
      </c>
      <c r="K11" s="38"/>
      <c r="L11" s="38">
        <v>11623371119</v>
      </c>
    </row>
    <row r="12" spans="1:12" ht="18.600000000000001" x14ac:dyDescent="0.25">
      <c r="A12" s="6" t="s">
        <v>64</v>
      </c>
      <c r="C12" s="37" t="s">
        <v>68</v>
      </c>
      <c r="E12" s="38">
        <v>0</v>
      </c>
      <c r="F12" s="38">
        <v>0</v>
      </c>
      <c r="G12" s="38"/>
      <c r="H12" s="38">
        <v>0</v>
      </c>
      <c r="I12" s="38"/>
      <c r="J12" s="38">
        <v>0</v>
      </c>
      <c r="K12" s="38"/>
      <c r="L12" s="38">
        <v>9403317173</v>
      </c>
    </row>
    <row r="13" spans="1:12" ht="18.600000000000001" x14ac:dyDescent="0.25">
      <c r="A13" s="6" t="s">
        <v>65</v>
      </c>
      <c r="C13" s="37" t="s">
        <v>68</v>
      </c>
      <c r="E13" s="38">
        <v>0</v>
      </c>
      <c r="F13" s="38">
        <v>0</v>
      </c>
      <c r="G13" s="38"/>
      <c r="H13" s="38">
        <v>0</v>
      </c>
      <c r="I13" s="38"/>
      <c r="J13" s="38">
        <v>0</v>
      </c>
      <c r="K13" s="38"/>
      <c r="L13" s="38">
        <v>3737822385</v>
      </c>
    </row>
    <row r="14" spans="1:12" ht="18.600000000000001" x14ac:dyDescent="0.25">
      <c r="A14" s="6" t="s">
        <v>66</v>
      </c>
      <c r="C14" s="37" t="s">
        <v>68</v>
      </c>
      <c r="E14" s="38">
        <v>0</v>
      </c>
      <c r="F14" s="38">
        <v>0</v>
      </c>
      <c r="G14" s="38"/>
      <c r="H14" s="38">
        <v>0</v>
      </c>
      <c r="I14" s="38"/>
      <c r="J14" s="38">
        <v>0</v>
      </c>
      <c r="K14" s="38"/>
      <c r="L14" s="38">
        <v>993815288</v>
      </c>
    </row>
    <row r="15" spans="1:12" ht="18.600000000000001" x14ac:dyDescent="0.25">
      <c r="A15" s="6" t="s">
        <v>67</v>
      </c>
      <c r="C15" s="37" t="s">
        <v>68</v>
      </c>
      <c r="E15" s="38">
        <v>0</v>
      </c>
      <c r="F15" s="38">
        <v>0</v>
      </c>
      <c r="G15" s="38"/>
      <c r="H15" s="38">
        <v>0</v>
      </c>
      <c r="I15" s="38"/>
      <c r="J15" s="38">
        <v>0</v>
      </c>
      <c r="K15" s="38"/>
      <c r="L15" s="38">
        <v>824652506</v>
      </c>
    </row>
    <row r="16" spans="1:12" ht="18.600000000000001" x14ac:dyDescent="0.25">
      <c r="A16" s="6" t="s">
        <v>10</v>
      </c>
      <c r="C16" s="37" t="s">
        <v>79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/>
      <c r="L16" s="38">
        <v>7851327396</v>
      </c>
    </row>
    <row r="17" spans="1:12" ht="18.600000000000001" x14ac:dyDescent="0.25">
      <c r="A17" s="6" t="s">
        <v>11</v>
      </c>
      <c r="C17" s="37" t="s">
        <v>79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/>
      <c r="L17" s="38">
        <v>13506334256</v>
      </c>
    </row>
    <row r="18" spans="1:12" ht="18.600000000000001" x14ac:dyDescent="0.25">
      <c r="A18" s="6" t="s">
        <v>12</v>
      </c>
      <c r="C18" s="37" t="s">
        <v>79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/>
      <c r="L18" s="38">
        <v>12192942597</v>
      </c>
    </row>
    <row r="19" spans="1:12" ht="18.600000000000001" x14ac:dyDescent="0.25">
      <c r="A19" s="6" t="s">
        <v>13</v>
      </c>
      <c r="C19" s="37" t="s">
        <v>79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/>
      <c r="L19" s="38">
        <v>21986883549</v>
      </c>
    </row>
    <row r="20" spans="1:12" ht="18.600000000000001" x14ac:dyDescent="0.25">
      <c r="A20" s="6" t="s">
        <v>14</v>
      </c>
      <c r="C20" s="37" t="s">
        <v>79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/>
      <c r="L20" s="38">
        <v>7953236119</v>
      </c>
    </row>
    <row r="21" spans="1:12" ht="19.2" thickBot="1" x14ac:dyDescent="0.3">
      <c r="E21" s="39">
        <f>SUM(E9:E20)</f>
        <v>0</v>
      </c>
      <c r="F21" s="39">
        <f>SUM(F9:F20)</f>
        <v>0</v>
      </c>
      <c r="G21" s="38"/>
      <c r="H21" s="39">
        <f>SUM(H9:H20)</f>
        <v>0</v>
      </c>
      <c r="I21" s="38"/>
      <c r="J21" s="39">
        <f>SUM(J9:J20)</f>
        <v>0</v>
      </c>
      <c r="K21" s="38"/>
      <c r="L21" s="39">
        <f>SUM(L9:L20)</f>
        <v>93347482167</v>
      </c>
    </row>
    <row r="22" spans="1:12" ht="13.8" thickTop="1" x14ac:dyDescent="0.25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12"/>
  <sheetViews>
    <sheetView rightToLeft="1" view="pageBreakPreview" zoomScaleNormal="100" zoomScaleSheetLayoutView="100" workbookViewId="0">
      <selection activeCell="U13" sqref="U13"/>
    </sheetView>
  </sheetViews>
  <sheetFormatPr defaultRowHeight="13.2" x14ac:dyDescent="0.25"/>
  <cols>
    <col min="1" max="1" width="81.33203125" bestFit="1" customWidth="1"/>
    <col min="2" max="2" width="1.33203125" customWidth="1"/>
    <col min="3" max="3" width="9.88671875" bestFit="1" customWidth="1"/>
    <col min="4" max="4" width="1.33203125" customWidth="1"/>
    <col min="5" max="5" width="19" bestFit="1" customWidth="1"/>
    <col min="6" max="6" width="1.33203125" customWidth="1"/>
    <col min="7" max="7" width="19" bestFit="1" customWidth="1"/>
    <col min="8" max="8" width="1.33203125" customWidth="1"/>
    <col min="9" max="9" width="26.33203125" bestFit="1" customWidth="1"/>
    <col min="10" max="10" width="1.33203125" customWidth="1"/>
    <col min="11" max="11" width="9.88671875" bestFit="1" customWidth="1"/>
    <col min="12" max="12" width="1.33203125" customWidth="1"/>
    <col min="13" max="13" width="19" bestFit="1" customWidth="1"/>
    <col min="14" max="14" width="1.33203125" customWidth="1"/>
    <col min="15" max="15" width="18.88671875" bestFit="1" customWidth="1"/>
    <col min="16" max="16" width="1.33203125" customWidth="1"/>
    <col min="17" max="17" width="26.33203125" bestFit="1" customWidth="1"/>
    <col min="18" max="18" width="0.33203125" customWidth="1"/>
    <col min="19" max="19" width="13.88671875" bestFit="1" customWidth="1"/>
  </cols>
  <sheetData>
    <row r="1" spans="1:19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9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9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9" ht="14.4" customHeight="1" x14ac:dyDescent="0.25"/>
    <row r="5" spans="1:19" ht="14.4" customHeight="1" x14ac:dyDescent="0.25">
      <c r="A5" s="62" t="s">
        <v>55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9" ht="14.4" customHeight="1" x14ac:dyDescent="0.25">
      <c r="A6" s="61" t="s">
        <v>26</v>
      </c>
      <c r="C6" s="61" t="s">
        <v>33</v>
      </c>
      <c r="D6" s="61"/>
      <c r="E6" s="61"/>
      <c r="F6" s="61"/>
      <c r="G6" s="61"/>
      <c r="H6" s="61"/>
      <c r="I6" s="61"/>
      <c r="K6" s="61" t="s">
        <v>34</v>
      </c>
      <c r="L6" s="61"/>
      <c r="M6" s="61"/>
      <c r="N6" s="61"/>
      <c r="O6" s="61"/>
      <c r="P6" s="61"/>
      <c r="Q6" s="61"/>
    </row>
    <row r="7" spans="1:19" ht="29.1" customHeight="1" x14ac:dyDescent="0.25">
      <c r="A7" s="61"/>
      <c r="C7" s="7" t="s">
        <v>4</v>
      </c>
      <c r="D7" s="3"/>
      <c r="E7" s="7" t="s">
        <v>6</v>
      </c>
      <c r="F7" s="3"/>
      <c r="G7" s="7" t="s">
        <v>48</v>
      </c>
      <c r="H7" s="3"/>
      <c r="I7" s="7" t="s">
        <v>56</v>
      </c>
      <c r="K7" s="7" t="s">
        <v>4</v>
      </c>
      <c r="L7" s="3"/>
      <c r="M7" s="7" t="s">
        <v>6</v>
      </c>
      <c r="N7" s="3"/>
      <c r="O7" s="7" t="s">
        <v>48</v>
      </c>
      <c r="P7" s="3"/>
      <c r="Q7" s="7" t="s">
        <v>56</v>
      </c>
    </row>
    <row r="8" spans="1:19" ht="21.75" customHeight="1" x14ac:dyDescent="0.25">
      <c r="A8" s="5" t="s">
        <v>15</v>
      </c>
      <c r="C8" s="11">
        <v>1044000</v>
      </c>
      <c r="D8" s="14"/>
      <c r="E8" s="11">
        <v>25797774628224</v>
      </c>
      <c r="F8" s="14"/>
      <c r="G8" s="11">
        <v>26298981720095</v>
      </c>
      <c r="H8" s="14"/>
      <c r="I8" s="12">
        <f>E8-G8</f>
        <v>-501207091871</v>
      </c>
      <c r="J8" s="14"/>
      <c r="K8" s="11">
        <v>1044000</v>
      </c>
      <c r="L8" s="14"/>
      <c r="M8" s="11">
        <v>25797774628224</v>
      </c>
      <c r="N8" s="14"/>
      <c r="O8" s="11">
        <v>15415146110344</v>
      </c>
      <c r="P8" s="14"/>
      <c r="Q8" s="12">
        <v>10382628517880</v>
      </c>
      <c r="S8" s="23"/>
    </row>
    <row r="9" spans="1:19" ht="21.75" customHeight="1" thickBot="1" x14ac:dyDescent="0.3">
      <c r="A9" s="20"/>
      <c r="C9" s="13">
        <f>SUM(C8:C8)</f>
        <v>1044000</v>
      </c>
      <c r="D9" s="14"/>
      <c r="E9" s="13">
        <f>SUM(E8:E8)</f>
        <v>25797774628224</v>
      </c>
      <c r="F9" s="14"/>
      <c r="G9" s="13">
        <f>SUM(G8:G8)</f>
        <v>26298981720095</v>
      </c>
      <c r="H9" s="14"/>
      <c r="I9" s="13">
        <f>SUM(I8:I8)</f>
        <v>-501207091871</v>
      </c>
      <c r="J9" s="14"/>
      <c r="K9" s="13">
        <f>SUM(K8:K8)</f>
        <v>1044000</v>
      </c>
      <c r="L9" s="14"/>
      <c r="M9" s="13">
        <f>SUM(M8:M8)</f>
        <v>25797774628224</v>
      </c>
      <c r="N9" s="14"/>
      <c r="O9" s="13">
        <f>SUM(O8:O8)</f>
        <v>15415146110344</v>
      </c>
      <c r="P9" s="14"/>
      <c r="Q9" s="13">
        <f>SUM(Q8:Q8)</f>
        <v>10382628517880</v>
      </c>
    </row>
    <row r="10" spans="1:19" ht="13.8" thickTop="1" x14ac:dyDescent="0.25"/>
    <row r="11" spans="1:19" ht="18.600000000000001" x14ac:dyDescent="0.25">
      <c r="I11" s="23"/>
      <c r="Q11" s="12"/>
    </row>
    <row r="12" spans="1:19" ht="18.600000000000001" x14ac:dyDescent="0.25">
      <c r="I12" s="23"/>
      <c r="Q12" s="1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5"/>
  <sheetViews>
    <sheetView rightToLeft="1" tabSelected="1" view="pageBreakPreview" zoomScale="80" zoomScaleNormal="100" zoomScaleSheetLayoutView="80" workbookViewId="0">
      <selection activeCell="M18" sqref="M18"/>
    </sheetView>
  </sheetViews>
  <sheetFormatPr defaultRowHeight="13.2" x14ac:dyDescent="0.25"/>
  <cols>
    <col min="1" max="1" width="16.77734375" bestFit="1" customWidth="1"/>
    <col min="2" max="2" width="2.44140625" customWidth="1"/>
    <col min="3" max="3" width="10.5546875" bestFit="1" customWidth="1"/>
    <col min="4" max="4" width="1.33203125" customWidth="1"/>
    <col min="5" max="5" width="19.44140625" bestFit="1" customWidth="1"/>
    <col min="6" max="6" width="1.33203125" customWidth="1"/>
    <col min="7" max="7" width="19.6640625" bestFit="1" customWidth="1"/>
    <col min="8" max="8" width="1.33203125" customWidth="1"/>
    <col min="9" max="9" width="7.6640625" bestFit="1" customWidth="1"/>
    <col min="10" max="10" width="1.33203125" customWidth="1"/>
    <col min="11" max="11" width="18.33203125" bestFit="1" customWidth="1"/>
    <col min="12" max="12" width="1.33203125" customWidth="1"/>
    <col min="13" max="13" width="9.6640625" bestFit="1" customWidth="1"/>
    <col min="14" max="14" width="1.33203125" customWidth="1"/>
    <col min="15" max="15" width="18.109375" bestFit="1" customWidth="1"/>
    <col min="16" max="16" width="1.33203125" customWidth="1"/>
    <col min="17" max="17" width="10.5546875" bestFit="1" customWidth="1"/>
    <col min="18" max="18" width="1.33203125" customWidth="1"/>
    <col min="19" max="19" width="16.33203125" bestFit="1" customWidth="1"/>
    <col min="20" max="20" width="1.33203125" customWidth="1"/>
    <col min="21" max="21" width="19.44140625" bestFit="1" customWidth="1"/>
    <col min="22" max="22" width="1.33203125" customWidth="1"/>
    <col min="23" max="23" width="22.44140625" bestFit="1" customWidth="1"/>
    <col min="24" max="24" width="1.33203125" customWidth="1"/>
    <col min="25" max="25" width="18.33203125" bestFit="1" customWidth="1"/>
    <col min="26" max="26" width="0.33203125" customWidth="1"/>
    <col min="27" max="27" width="14.88671875" bestFit="1" customWidth="1"/>
    <col min="28" max="28" width="18.6640625" bestFit="1" customWidth="1"/>
    <col min="29" max="29" width="17.88671875" bestFit="1" customWidth="1"/>
  </cols>
  <sheetData>
    <row r="1" spans="1:28" ht="29.1" customHeight="1" x14ac:dyDescent="0.25">
      <c r="A1" s="60" t="s">
        <v>77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8" ht="21.75" customHeight="1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8" ht="21.75" customHeight="1" x14ac:dyDescent="0.25">
      <c r="A3" s="70" t="s">
        <v>80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8" ht="14.4" customHeight="1" x14ac:dyDescent="0.25">
      <c r="A4" s="59" t="s">
        <v>57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8" ht="14.4" customHeight="1" x14ac:dyDescent="0.25">
      <c r="A5" s="59" t="s">
        <v>58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8" ht="14.4" customHeight="1" x14ac:dyDescent="0.25">
      <c r="C6" s="61" t="s">
        <v>78</v>
      </c>
      <c r="D6" s="61"/>
      <c r="E6" s="61"/>
      <c r="F6" s="61"/>
      <c r="G6" s="61"/>
      <c r="I6" s="61" t="s">
        <v>1</v>
      </c>
      <c r="J6" s="61"/>
      <c r="K6" s="61"/>
      <c r="L6" s="61"/>
      <c r="M6" s="61"/>
      <c r="N6" s="61"/>
      <c r="O6" s="61"/>
      <c r="Q6" s="61" t="s">
        <v>81</v>
      </c>
      <c r="R6" s="61"/>
      <c r="S6" s="61"/>
      <c r="T6" s="61"/>
      <c r="U6" s="61"/>
      <c r="V6" s="61"/>
      <c r="W6" s="61"/>
      <c r="X6" s="61"/>
      <c r="Y6" s="61"/>
    </row>
    <row r="7" spans="1:28" ht="14.4" customHeight="1" x14ac:dyDescent="0.25">
      <c r="C7" s="3"/>
      <c r="D7" s="3"/>
      <c r="E7" s="3"/>
      <c r="F7" s="3"/>
      <c r="G7" s="3"/>
      <c r="I7" s="58" t="s">
        <v>2</v>
      </c>
      <c r="J7" s="58"/>
      <c r="K7" s="58"/>
      <c r="L7" s="3"/>
      <c r="M7" s="58" t="s">
        <v>3</v>
      </c>
      <c r="N7" s="58"/>
      <c r="O7" s="58"/>
      <c r="Q7" s="3"/>
      <c r="R7" s="3"/>
      <c r="S7" s="3"/>
      <c r="T7" s="3"/>
      <c r="U7" s="3"/>
      <c r="V7" s="3"/>
      <c r="W7" s="3"/>
      <c r="X7" s="3"/>
      <c r="Y7" s="3"/>
    </row>
    <row r="8" spans="1:28" ht="14.4" customHeight="1" x14ac:dyDescent="0.25">
      <c r="A8" s="2"/>
      <c r="C8" s="10" t="s">
        <v>4</v>
      </c>
      <c r="E8" s="2" t="s">
        <v>5</v>
      </c>
      <c r="G8" s="2" t="s">
        <v>6</v>
      </c>
      <c r="I8" s="4" t="s">
        <v>4</v>
      </c>
      <c r="J8" s="3"/>
      <c r="K8" s="4" t="s">
        <v>5</v>
      </c>
      <c r="M8" s="4" t="s">
        <v>4</v>
      </c>
      <c r="N8" s="3"/>
      <c r="O8" s="4" t="s">
        <v>7</v>
      </c>
      <c r="Q8" s="2" t="s">
        <v>4</v>
      </c>
      <c r="S8" s="2" t="s">
        <v>8</v>
      </c>
      <c r="U8" s="2" t="s">
        <v>5</v>
      </c>
      <c r="W8" s="2" t="s">
        <v>6</v>
      </c>
      <c r="Y8" s="2" t="s">
        <v>9</v>
      </c>
    </row>
    <row r="9" spans="1:28" ht="21.75" customHeight="1" x14ac:dyDescent="0.25">
      <c r="A9" s="8" t="s">
        <v>15</v>
      </c>
      <c r="C9" s="25">
        <v>1009900</v>
      </c>
      <c r="D9" s="24"/>
      <c r="E9" s="26">
        <v>11376771999359</v>
      </c>
      <c r="F9" s="24"/>
      <c r="G9" s="26">
        <v>25185676878987.199</v>
      </c>
      <c r="H9" s="24"/>
      <c r="I9" s="26">
        <v>59930</v>
      </c>
      <c r="J9" s="24"/>
      <c r="K9" s="26">
        <v>1483523876861</v>
      </c>
      <c r="L9" s="24"/>
      <c r="M9" s="26">
        <v>-25830</v>
      </c>
      <c r="N9" s="24"/>
      <c r="O9" s="26">
        <v>637925050195</v>
      </c>
      <c r="P9" s="24"/>
      <c r="Q9" s="17">
        <v>1044000</v>
      </c>
      <c r="R9" s="14"/>
      <c r="S9" s="71">
        <v>24769960</v>
      </c>
      <c r="T9" s="14"/>
      <c r="U9" s="17">
        <v>12563767134029</v>
      </c>
      <c r="V9" s="14"/>
      <c r="W9" s="17">
        <v>25797774628224</v>
      </c>
      <c r="X9" s="14"/>
      <c r="Y9" s="16">
        <f>W9/25928776258575*100</f>
        <v>99.494763543622028</v>
      </c>
      <c r="AA9" s="23"/>
      <c r="AB9" s="23"/>
    </row>
    <row r="10" spans="1:28" ht="21.75" customHeight="1" thickBot="1" x14ac:dyDescent="0.3">
      <c r="A10" s="21"/>
      <c r="B10" s="22"/>
      <c r="C10" s="27">
        <f>SUM(C9:C9)</f>
        <v>1009900</v>
      </c>
      <c r="D10" s="24"/>
      <c r="E10" s="27">
        <f>SUM(E9:E9)</f>
        <v>11376771999359</v>
      </c>
      <c r="F10" s="24"/>
      <c r="G10" s="27">
        <f>SUM(G9:G9)</f>
        <v>25185676878987.199</v>
      </c>
      <c r="H10" s="24"/>
      <c r="I10" s="27">
        <f>SUM(I9:I9)</f>
        <v>59930</v>
      </c>
      <c r="J10" s="24"/>
      <c r="K10" s="27">
        <f>SUM(K9:K9)</f>
        <v>1483523876861</v>
      </c>
      <c r="L10" s="24"/>
      <c r="M10" s="27">
        <f>SUM(M9:M9)</f>
        <v>-25830</v>
      </c>
      <c r="N10" s="24"/>
      <c r="O10" s="27">
        <f>SUM(O9:O9)</f>
        <v>637925050195</v>
      </c>
      <c r="P10" s="24"/>
      <c r="Q10" s="28">
        <f>SUM(Q9:Q9)</f>
        <v>1044000</v>
      </c>
      <c r="R10" s="24"/>
      <c r="S10" s="72"/>
      <c r="T10" s="24"/>
      <c r="U10" s="27">
        <f>SUM(U9:U9)</f>
        <v>12563767134029</v>
      </c>
      <c r="V10" s="24"/>
      <c r="W10" s="27">
        <f>SUM(W9:W9)</f>
        <v>25797774628224</v>
      </c>
      <c r="X10" s="14"/>
      <c r="Y10" s="18">
        <f>SUM(Y9:Y9)</f>
        <v>99.494763543622028</v>
      </c>
    </row>
    <row r="11" spans="1:28" ht="13.8" thickTop="1" x14ac:dyDescent="0.25"/>
    <row r="12" spans="1:28" x14ac:dyDescent="0.25">
      <c r="E12" s="47"/>
      <c r="G12" s="47"/>
      <c r="U12" s="23"/>
      <c r="W12" s="23"/>
    </row>
    <row r="13" spans="1:28" x14ac:dyDescent="0.25">
      <c r="U13" s="23"/>
      <c r="W13" s="23"/>
    </row>
    <row r="14" spans="1:28" x14ac:dyDescent="0.25">
      <c r="U14" s="23"/>
    </row>
    <row r="15" spans="1:28" x14ac:dyDescent="0.25">
      <c r="U15" s="23"/>
      <c r="W15" s="55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M10" sqref="M10"/>
    </sheetView>
  </sheetViews>
  <sheetFormatPr defaultRowHeight="13.2" x14ac:dyDescent="0.25"/>
  <cols>
    <col min="1" max="1" width="35" customWidth="1"/>
    <col min="2" max="2" width="1.33203125" customWidth="1"/>
    <col min="3" max="3" width="15" bestFit="1" customWidth="1"/>
    <col min="4" max="4" width="1.33203125" customWidth="1"/>
    <col min="5" max="5" width="17.6640625" bestFit="1" customWidth="1"/>
    <col min="6" max="6" width="1.33203125" customWidth="1"/>
    <col min="7" max="7" width="17.88671875" bestFit="1" customWidth="1"/>
    <col min="8" max="8" width="1.33203125" customWidth="1"/>
    <col min="9" max="9" width="13.88671875" bestFit="1" customWidth="1"/>
    <col min="10" max="10" width="1.33203125" customWidth="1"/>
    <col min="11" max="11" width="18.33203125" bestFit="1" customWidth="1"/>
    <col min="12" max="12" width="0.33203125" customWidth="1"/>
  </cols>
  <sheetData>
    <row r="1" spans="1:11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1.75" customHeight="1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14.4" customHeight="1" x14ac:dyDescent="0.25"/>
    <row r="5" spans="1:11" ht="14.4" customHeight="1" x14ac:dyDescent="0.25">
      <c r="A5" s="59" t="s">
        <v>59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4.4" customHeight="1" x14ac:dyDescent="0.25">
      <c r="C6" s="2" t="s">
        <v>78</v>
      </c>
      <c r="E6" s="61" t="s">
        <v>1</v>
      </c>
      <c r="F6" s="61"/>
      <c r="G6" s="61"/>
      <c r="I6" s="63" t="s">
        <v>81</v>
      </c>
      <c r="J6" s="63"/>
      <c r="K6" s="63"/>
    </row>
    <row r="7" spans="1:11" ht="14.4" customHeight="1" x14ac:dyDescent="0.25">
      <c r="C7" s="3"/>
      <c r="E7" s="3"/>
      <c r="F7" s="3"/>
      <c r="G7" s="3"/>
    </row>
    <row r="8" spans="1:11" ht="14.4" customHeight="1" x14ac:dyDescent="0.25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 x14ac:dyDescent="0.25">
      <c r="A9" s="9" t="s">
        <v>21</v>
      </c>
      <c r="C9" s="11">
        <v>3529119492</v>
      </c>
      <c r="D9" s="14"/>
      <c r="E9" s="11">
        <v>2439583806042</v>
      </c>
      <c r="F9" s="14"/>
      <c r="G9" s="11">
        <v>2440300589898</v>
      </c>
      <c r="H9" s="14"/>
      <c r="I9" s="12">
        <f>C9+E9-G9</f>
        <v>2812335636</v>
      </c>
      <c r="J9" s="14"/>
      <c r="K9" s="16">
        <f>I9/25928776258575*100</f>
        <v>1.084638784319766E-2</v>
      </c>
    </row>
    <row r="10" spans="1:11" ht="21.75" customHeight="1" x14ac:dyDescent="0.25">
      <c r="A10" s="8" t="s">
        <v>22</v>
      </c>
      <c r="C10" s="12">
        <v>411762084</v>
      </c>
      <c r="D10" s="14"/>
      <c r="E10" s="12">
        <v>1628701</v>
      </c>
      <c r="F10" s="14"/>
      <c r="G10" s="12">
        <v>0</v>
      </c>
      <c r="H10" s="14"/>
      <c r="I10" s="12">
        <f>C10+E10-G10</f>
        <v>413390785</v>
      </c>
      <c r="J10" s="14"/>
      <c r="K10" s="16">
        <f>I10/25928776258575*100</f>
        <v>1.59433203047246E-3</v>
      </c>
    </row>
    <row r="11" spans="1:11" ht="21.75" customHeight="1" thickBot="1" x14ac:dyDescent="0.3">
      <c r="A11" s="22"/>
      <c r="C11" s="13">
        <f>SUM(C9:C10)</f>
        <v>3940881576</v>
      </c>
      <c r="D11" s="14"/>
      <c r="E11" s="13">
        <f>SUM(E9:E10)</f>
        <v>2439585434743</v>
      </c>
      <c r="F11" s="14"/>
      <c r="G11" s="13">
        <f>SUM(G9:G10)</f>
        <v>2440300589898</v>
      </c>
      <c r="H11" s="14"/>
      <c r="I11" s="19">
        <f>SUM(I9:I10)</f>
        <v>3225726421</v>
      </c>
      <c r="J11" s="14"/>
      <c r="K11" s="31">
        <f>SUM(K9:K10)</f>
        <v>1.244071987367012E-2</v>
      </c>
    </row>
    <row r="12" spans="1:11" ht="13.8" thickTop="1" x14ac:dyDescent="0.25">
      <c r="G12" s="23"/>
      <c r="I12" s="23"/>
    </row>
    <row r="13" spans="1:11" x14ac:dyDescent="0.25">
      <c r="C13" s="23"/>
      <c r="I13" s="23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15"/>
  <sheetViews>
    <sheetView rightToLeft="1" view="pageBreakPreview" zoomScale="118" zoomScaleNormal="100" zoomScaleSheetLayoutView="118" workbookViewId="0">
      <selection activeCell="H8" sqref="H8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2" max="12" width="17.33203125" bestFit="1" customWidth="1"/>
    <col min="13" max="14" width="17.33203125" hidden="1" customWidth="1"/>
  </cols>
  <sheetData>
    <row r="1" spans="1:15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</row>
    <row r="2" spans="1:15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</row>
    <row r="3" spans="1:15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</row>
    <row r="4" spans="1:15" ht="14.4" customHeight="1" x14ac:dyDescent="0.25"/>
    <row r="5" spans="1:15" ht="29.1" customHeight="1" x14ac:dyDescent="0.25">
      <c r="A5" s="1" t="s">
        <v>24</v>
      </c>
      <c r="B5" s="62" t="s">
        <v>25</v>
      </c>
      <c r="C5" s="62"/>
      <c r="D5" s="62"/>
      <c r="E5" s="62"/>
      <c r="F5" s="62"/>
      <c r="G5" s="62"/>
      <c r="H5" s="62"/>
      <c r="I5" s="62"/>
      <c r="J5" s="62"/>
    </row>
    <row r="6" spans="1:15" ht="14.4" customHeight="1" x14ac:dyDescent="0.25"/>
    <row r="7" spans="1:15" ht="14.4" customHeight="1" x14ac:dyDescent="0.25">
      <c r="A7" s="61" t="s">
        <v>26</v>
      </c>
      <c r="B7" s="61"/>
      <c r="D7" s="2" t="s">
        <v>27</v>
      </c>
      <c r="F7" s="2" t="s">
        <v>18</v>
      </c>
      <c r="H7" s="2" t="s">
        <v>28</v>
      </c>
      <c r="J7" s="2" t="s">
        <v>29</v>
      </c>
    </row>
    <row r="8" spans="1:15" ht="21.75" customHeight="1" x14ac:dyDescent="0.25">
      <c r="A8" s="73" t="s">
        <v>83</v>
      </c>
      <c r="B8" s="73"/>
      <c r="C8" s="14"/>
      <c r="D8" s="45" t="s">
        <v>30</v>
      </c>
      <c r="E8" s="14"/>
      <c r="F8" s="11">
        <f>'درآمد سرمایه گذاری گواهی کالا'!S23</f>
        <v>12618913527736</v>
      </c>
      <c r="G8" s="14"/>
      <c r="H8" s="15">
        <f>F8/F11*100</f>
        <v>99.99919227112953</v>
      </c>
      <c r="I8" s="14"/>
      <c r="J8" s="16">
        <f>F8/20463599941569*100</f>
        <v>61.665169196854784</v>
      </c>
      <c r="L8" s="23"/>
      <c r="M8" s="23">
        <f>'درآمد سرمایه گذاری گواهی کالا'!I23</f>
        <v>-231966374154</v>
      </c>
      <c r="N8" s="23">
        <f>'درآمد سرمایه گذاری گواهی کالا'!I23</f>
        <v>-231966374154</v>
      </c>
      <c r="O8" s="23"/>
    </row>
    <row r="9" spans="1:15" ht="21.75" customHeight="1" x14ac:dyDescent="0.25">
      <c r="A9" s="74" t="s">
        <v>32</v>
      </c>
      <c r="B9" s="74"/>
      <c r="C9" s="14"/>
      <c r="D9" s="46" t="s">
        <v>31</v>
      </c>
      <c r="E9" s="14"/>
      <c r="F9" s="12">
        <f>'درآمد سپرده بانکی'!G10</f>
        <v>101927431</v>
      </c>
      <c r="G9" s="14"/>
      <c r="H9" s="16">
        <f>F9/F11*100</f>
        <v>8.0772887046639326E-4</v>
      </c>
      <c r="I9" s="14"/>
      <c r="J9" s="16">
        <f t="shared" ref="J9:J10" si="0">F9/20463599941569*100</f>
        <v>4.9809139785296714E-4</v>
      </c>
      <c r="L9" s="23"/>
      <c r="M9" s="23">
        <f>'سود سپرده بانکی'!G10</f>
        <v>4078236</v>
      </c>
      <c r="N9" s="23">
        <f>'درآمد سپرده بانکی'!C10</f>
        <v>4078236</v>
      </c>
      <c r="O9" s="23"/>
    </row>
    <row r="10" spans="1:15" ht="21.75" customHeight="1" x14ac:dyDescent="0.25">
      <c r="A10" s="74" t="s">
        <v>72</v>
      </c>
      <c r="B10" s="74"/>
      <c r="C10" s="14"/>
      <c r="D10" s="46" t="s">
        <v>73</v>
      </c>
      <c r="E10" s="14"/>
      <c r="F10" s="12">
        <f>'سایر درآمدها'!F9</f>
        <v>0</v>
      </c>
      <c r="G10" s="14"/>
      <c r="H10" s="16">
        <f>F10/F11*100</f>
        <v>0</v>
      </c>
      <c r="I10" s="14"/>
      <c r="J10" s="16">
        <f t="shared" si="0"/>
        <v>0</v>
      </c>
      <c r="L10" s="47"/>
      <c r="M10" s="47">
        <f>'سایر درآمدها'!D9</f>
        <v>-3331741571</v>
      </c>
      <c r="N10" s="47">
        <f>'سایر درآمدها'!D9</f>
        <v>-3331741571</v>
      </c>
    </row>
    <row r="11" spans="1:15" ht="21.75" customHeight="1" thickBot="1" x14ac:dyDescent="0.3">
      <c r="A11" s="64"/>
      <c r="B11" s="64"/>
      <c r="C11" s="14"/>
      <c r="D11" s="12"/>
      <c r="E11" s="14"/>
      <c r="F11" s="13">
        <f>SUM(F8:F10)</f>
        <v>12619015455167</v>
      </c>
      <c r="G11" s="14"/>
      <c r="H11" s="18">
        <f>SUM(H8:H10)</f>
        <v>100</v>
      </c>
      <c r="I11" s="14"/>
      <c r="J11" s="18">
        <f>SUM(J8:J10)</f>
        <v>61.665667288252635</v>
      </c>
      <c r="L11" s="23"/>
      <c r="M11" s="23">
        <f>SUM(M8:M10)</f>
        <v>-235294037489</v>
      </c>
    </row>
    <row r="12" spans="1:15" ht="13.8" thickTop="1" x14ac:dyDescent="0.25"/>
    <row r="13" spans="1:15" x14ac:dyDescent="0.25">
      <c r="F13" s="23"/>
      <c r="L13" s="23"/>
    </row>
    <row r="14" spans="1:15" x14ac:dyDescent="0.25">
      <c r="F14" s="23"/>
      <c r="L14" s="23"/>
      <c r="N14" s="23"/>
    </row>
    <row r="15" spans="1:15" x14ac:dyDescent="0.25">
      <c r="F15" s="23"/>
      <c r="N15" s="23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27"/>
  <sheetViews>
    <sheetView rightToLeft="1" view="pageBreakPreview" zoomScaleNormal="100" zoomScaleSheetLayoutView="100" workbookViewId="0">
      <selection activeCell="U23" sqref="U23"/>
    </sheetView>
  </sheetViews>
  <sheetFormatPr defaultRowHeight="13.2" x14ac:dyDescent="0.25"/>
  <cols>
    <col min="1" max="1" width="81.33203125" bestFit="1" customWidth="1"/>
    <col min="2" max="2" width="1.33203125" customWidth="1"/>
    <col min="3" max="3" width="14.6640625" style="14" bestFit="1" customWidth="1"/>
    <col min="4" max="4" width="1.33203125" style="14" customWidth="1"/>
    <col min="5" max="5" width="17.88671875" style="14" bestFit="1" customWidth="1"/>
    <col min="6" max="6" width="1.33203125" style="14" customWidth="1"/>
    <col min="7" max="7" width="16" style="14" bestFit="1" customWidth="1"/>
    <col min="8" max="8" width="1.33203125" style="14" customWidth="1"/>
    <col min="9" max="9" width="17.88671875" style="14" bestFit="1" customWidth="1"/>
    <col min="10" max="10" width="1.33203125" style="14" customWidth="1"/>
    <col min="11" max="11" width="20.44140625" style="14" bestFit="1" customWidth="1"/>
    <col min="12" max="12" width="1.33203125" style="14" customWidth="1"/>
    <col min="13" max="13" width="14.6640625" style="14" bestFit="1" customWidth="1"/>
    <col min="14" max="14" width="1.33203125" style="14" customWidth="1"/>
    <col min="15" max="15" width="18.88671875" style="14" bestFit="1" customWidth="1"/>
    <col min="16" max="16" width="1.33203125" style="14" customWidth="1"/>
    <col min="17" max="17" width="17.88671875" style="14" bestFit="1" customWidth="1"/>
    <col min="18" max="18" width="1.33203125" style="14" customWidth="1"/>
    <col min="19" max="19" width="18.88671875" style="14" bestFit="1" customWidth="1"/>
    <col min="20" max="20" width="1.33203125" style="14" customWidth="1"/>
    <col min="21" max="21" width="17.33203125" style="14" bestFit="1" customWidth="1"/>
    <col min="22" max="22" width="0.33203125" customWidth="1"/>
  </cols>
  <sheetData>
    <row r="1" spans="1:21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 ht="14.4" customHeight="1" x14ac:dyDescent="0.25"/>
    <row r="5" spans="1:21" ht="14.4" customHeight="1" x14ac:dyDescent="0.25">
      <c r="A5" s="59" t="s">
        <v>82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ht="14.4" customHeight="1" x14ac:dyDescent="0.25">
      <c r="C6" s="61" t="s">
        <v>33</v>
      </c>
      <c r="D6" s="61"/>
      <c r="E6" s="61"/>
      <c r="F6" s="61"/>
      <c r="G6" s="61"/>
      <c r="H6" s="61"/>
      <c r="I6" s="61"/>
      <c r="J6" s="61"/>
      <c r="K6" s="61"/>
      <c r="M6" s="61" t="s">
        <v>34</v>
      </c>
      <c r="N6" s="61"/>
      <c r="O6" s="61"/>
      <c r="P6" s="61"/>
      <c r="Q6" s="61"/>
      <c r="R6" s="61"/>
      <c r="S6" s="61"/>
      <c r="T6" s="61"/>
      <c r="U6" s="61"/>
    </row>
    <row r="7" spans="1:21" ht="14.4" customHeight="1" x14ac:dyDescent="0.25">
      <c r="C7" s="32"/>
      <c r="D7" s="32"/>
      <c r="E7" s="32"/>
      <c r="F7" s="32"/>
      <c r="G7" s="32"/>
      <c r="H7" s="32"/>
      <c r="I7" s="58" t="s">
        <v>16</v>
      </c>
      <c r="J7" s="58"/>
      <c r="K7" s="58"/>
      <c r="M7" s="32"/>
      <c r="N7" s="32"/>
      <c r="O7" s="32"/>
      <c r="P7" s="32"/>
      <c r="Q7" s="32"/>
      <c r="R7" s="32"/>
      <c r="S7" s="58" t="s">
        <v>16</v>
      </c>
      <c r="T7" s="58"/>
      <c r="U7" s="58"/>
    </row>
    <row r="8" spans="1:21" ht="14.4" customHeight="1" x14ac:dyDescent="0.25">
      <c r="A8" s="2"/>
      <c r="C8" s="2" t="s">
        <v>35</v>
      </c>
      <c r="E8" s="2" t="s">
        <v>36</v>
      </c>
      <c r="G8" s="2" t="s">
        <v>37</v>
      </c>
      <c r="I8" s="4" t="s">
        <v>18</v>
      </c>
      <c r="J8" s="32"/>
      <c r="K8" s="4" t="s">
        <v>28</v>
      </c>
      <c r="M8" s="2" t="s">
        <v>35</v>
      </c>
      <c r="O8" s="10" t="s">
        <v>36</v>
      </c>
      <c r="Q8" s="2" t="s">
        <v>37</v>
      </c>
      <c r="S8" s="4" t="s">
        <v>18</v>
      </c>
      <c r="T8" s="32"/>
      <c r="U8" s="4" t="s">
        <v>28</v>
      </c>
    </row>
    <row r="9" spans="1:21" ht="21.75" customHeight="1" x14ac:dyDescent="0.25">
      <c r="A9" s="9" t="s">
        <v>15</v>
      </c>
      <c r="C9" s="11">
        <v>0</v>
      </c>
      <c r="E9" s="12">
        <f>VLOOKUP(A9,'درآمد ناشی از تغییر قیمت اوراق'!A:Q,9,0)</f>
        <v>-501207091871</v>
      </c>
      <c r="G9" s="12">
        <f>'درآمد ناشی از فروش'!I8</f>
        <v>269240717717</v>
      </c>
      <c r="I9" s="11">
        <f>C9+E9+G9</f>
        <v>-231966374154</v>
      </c>
      <c r="K9" s="16">
        <f>I9/(235294037489)*100</f>
        <v>-98.585742600827459</v>
      </c>
      <c r="M9" s="11">
        <v>0</v>
      </c>
      <c r="O9" s="12">
        <f>'درآمد ناشی از تغییر قیمت اوراق'!Q8</f>
        <v>10382628517880</v>
      </c>
      <c r="Q9" s="12">
        <f>IFERROR(VLOOKUP(A9,'درآمد ناشی از فروش'!A:Q,17,0),0)</f>
        <v>2092778980664</v>
      </c>
      <c r="S9" s="12">
        <f>M9+O9+Q9</f>
        <v>12475407498544</v>
      </c>
      <c r="U9" s="16">
        <f>S9/درآمد!$F$11*100</f>
        <v>98.861971782717816</v>
      </c>
    </row>
    <row r="10" spans="1:21" ht="21.75" customHeight="1" x14ac:dyDescent="0.25">
      <c r="A10" s="8" t="s">
        <v>38</v>
      </c>
      <c r="C10" s="12">
        <v>0</v>
      </c>
      <c r="E10" s="12">
        <v>0</v>
      </c>
      <c r="G10" s="12">
        <v>0</v>
      </c>
      <c r="I10" s="12">
        <f>C10+E10+G10</f>
        <v>0</v>
      </c>
      <c r="K10" s="16">
        <f t="shared" ref="K10:K22" si="0">I10/4605545538908*100</f>
        <v>0</v>
      </c>
      <c r="M10" s="12">
        <v>0</v>
      </c>
      <c r="O10" s="12">
        <v>0</v>
      </c>
      <c r="Q10" s="12">
        <f>IFERROR(VLOOKUP(A10,'درآمد ناشی از فروش'!A:Q,17,0),0)</f>
        <v>50158547025</v>
      </c>
      <c r="S10" s="12">
        <f>M10+O10+Q10</f>
        <v>50158547025</v>
      </c>
      <c r="U10" s="16">
        <f>S10/درآمد!$F$11*100</f>
        <v>0.39748383860217879</v>
      </c>
    </row>
    <row r="11" spans="1:21" ht="21.75" customHeight="1" x14ac:dyDescent="0.25">
      <c r="A11" s="8" t="s">
        <v>10</v>
      </c>
      <c r="C11" s="12">
        <v>0</v>
      </c>
      <c r="E11" s="12">
        <v>0</v>
      </c>
      <c r="G11" s="12">
        <f>IFERROR(VLOOKUP(A11,'درآمد اعمال اختیار'!A:L,10,0),0)</f>
        <v>0</v>
      </c>
      <c r="I11" s="12">
        <f t="shared" ref="I11:I22" si="1">C11+E11+G11</f>
        <v>0</v>
      </c>
      <c r="K11" s="16">
        <f t="shared" si="0"/>
        <v>0</v>
      </c>
      <c r="M11" s="12">
        <v>0</v>
      </c>
      <c r="O11" s="12">
        <v>0</v>
      </c>
      <c r="Q11" s="12">
        <f>IFERROR(VLOOKUP(A11,'درآمد اعمال اختیار'!A:L,12,0),0)</f>
        <v>7851327396</v>
      </c>
      <c r="S11" s="12">
        <f t="shared" ref="S11:S22" si="2">M11+O11+Q11</f>
        <v>7851327396</v>
      </c>
      <c r="U11" s="16">
        <f>S11/درآمد!$F$11*100</f>
        <v>6.2218224741021178E-2</v>
      </c>
    </row>
    <row r="12" spans="1:21" ht="21.75" customHeight="1" x14ac:dyDescent="0.25">
      <c r="A12" s="8" t="s">
        <v>11</v>
      </c>
      <c r="C12" s="12">
        <v>0</v>
      </c>
      <c r="E12" s="12">
        <v>0</v>
      </c>
      <c r="G12" s="12">
        <f>IFERROR(VLOOKUP(A12,'درآمد اعمال اختیار'!A:L,10,0),0)</f>
        <v>0</v>
      </c>
      <c r="I12" s="12">
        <f t="shared" si="1"/>
        <v>0</v>
      </c>
      <c r="K12" s="16">
        <f t="shared" si="0"/>
        <v>0</v>
      </c>
      <c r="M12" s="12">
        <v>0</v>
      </c>
      <c r="O12" s="12">
        <v>0</v>
      </c>
      <c r="Q12" s="12">
        <f>IFERROR(VLOOKUP(A12,'درآمد اعمال اختیار'!A:L,12,0),0)</f>
        <v>13506334256</v>
      </c>
      <c r="S12" s="12">
        <f t="shared" si="2"/>
        <v>13506334256</v>
      </c>
      <c r="U12" s="16">
        <f>S12/درآمد!$F$11*100</f>
        <v>0.10703160087239356</v>
      </c>
    </row>
    <row r="13" spans="1:21" ht="21.75" customHeight="1" x14ac:dyDescent="0.25">
      <c r="A13" s="8" t="s">
        <v>12</v>
      </c>
      <c r="C13" s="12">
        <v>0</v>
      </c>
      <c r="E13" s="12">
        <v>0</v>
      </c>
      <c r="G13" s="12">
        <f>IFERROR(VLOOKUP(A13,'درآمد اعمال اختیار'!A:L,10,0),0)</f>
        <v>0</v>
      </c>
      <c r="I13" s="12">
        <f t="shared" si="1"/>
        <v>0</v>
      </c>
      <c r="K13" s="16">
        <f t="shared" si="0"/>
        <v>0</v>
      </c>
      <c r="M13" s="12">
        <v>0</v>
      </c>
      <c r="O13" s="12">
        <v>0</v>
      </c>
      <c r="Q13" s="12">
        <f>IFERROR(VLOOKUP(A13,'درآمد اعمال اختیار'!A:L,12,0),0)</f>
        <v>12192942597</v>
      </c>
      <c r="S13" s="12">
        <f t="shared" si="2"/>
        <v>12192942597</v>
      </c>
      <c r="U13" s="16">
        <f>S13/درآمد!$F$11*100</f>
        <v>9.662356497081126E-2</v>
      </c>
    </row>
    <row r="14" spans="1:21" ht="21.75" customHeight="1" x14ac:dyDescent="0.25">
      <c r="A14" s="8" t="s">
        <v>13</v>
      </c>
      <c r="C14" s="12">
        <v>0</v>
      </c>
      <c r="E14" s="12">
        <v>0</v>
      </c>
      <c r="G14" s="12">
        <f>IFERROR(VLOOKUP(A14,'درآمد اعمال اختیار'!A:L,10,0),0)</f>
        <v>0</v>
      </c>
      <c r="I14" s="12">
        <f t="shared" si="1"/>
        <v>0</v>
      </c>
      <c r="K14" s="16">
        <f t="shared" si="0"/>
        <v>0</v>
      </c>
      <c r="M14" s="12">
        <v>0</v>
      </c>
      <c r="O14" s="12">
        <v>0</v>
      </c>
      <c r="Q14" s="12">
        <f>IFERROR(VLOOKUP(A14,'درآمد اعمال اختیار'!A:L,12,0),0)</f>
        <v>21986883549</v>
      </c>
      <c r="S14" s="12">
        <f t="shared" si="2"/>
        <v>21986883549</v>
      </c>
      <c r="U14" s="16">
        <f>S14/درآمد!$F$11*100</f>
        <v>0.17423612505361674</v>
      </c>
    </row>
    <row r="15" spans="1:21" ht="21.75" customHeight="1" x14ac:dyDescent="0.25">
      <c r="A15" s="8" t="s">
        <v>14</v>
      </c>
      <c r="C15" s="12">
        <v>0</v>
      </c>
      <c r="E15" s="12">
        <v>0</v>
      </c>
      <c r="G15" s="12">
        <f>IFERROR(VLOOKUP(A15,'درآمد اعمال اختیار'!A:L,10,0),0)</f>
        <v>0</v>
      </c>
      <c r="I15" s="12">
        <f t="shared" si="1"/>
        <v>0</v>
      </c>
      <c r="K15" s="16">
        <f t="shared" si="0"/>
        <v>0</v>
      </c>
      <c r="M15" s="12">
        <v>0</v>
      </c>
      <c r="O15" s="12">
        <v>0</v>
      </c>
      <c r="Q15" s="12">
        <f>IFERROR(VLOOKUP(A15,'درآمد اعمال اختیار'!A:L,12,0),0)</f>
        <v>7953236119</v>
      </c>
      <c r="S15" s="12">
        <f t="shared" si="2"/>
        <v>7953236119</v>
      </c>
      <c r="U15" s="16">
        <f>S15/درآمد!$F$11*100</f>
        <v>6.3025805359034223E-2</v>
      </c>
    </row>
    <row r="16" spans="1:21" ht="21.75" customHeight="1" x14ac:dyDescent="0.25">
      <c r="A16" s="8" t="s">
        <v>61</v>
      </c>
      <c r="C16" s="12">
        <v>0</v>
      </c>
      <c r="E16" s="12">
        <v>0</v>
      </c>
      <c r="G16" s="12">
        <f>IFERROR(VLOOKUP(A16,'درآمد اعمال اختیار'!A:L,10,0),0)</f>
        <v>0</v>
      </c>
      <c r="I16" s="12">
        <f t="shared" si="1"/>
        <v>0</v>
      </c>
      <c r="K16" s="16">
        <f t="shared" si="0"/>
        <v>0</v>
      </c>
      <c r="M16" s="12">
        <v>0</v>
      </c>
      <c r="O16" s="12">
        <v>0</v>
      </c>
      <c r="Q16" s="12">
        <f>IFERROR(VLOOKUP(A16,'درآمد اعمال اختیار'!A:L,12,0),0)</f>
        <v>2323243497</v>
      </c>
      <c r="S16" s="12">
        <f t="shared" si="2"/>
        <v>2323243497</v>
      </c>
      <c r="U16" s="16">
        <f>S16/درآمد!$F$11*100</f>
        <v>1.8410655769889889E-2</v>
      </c>
    </row>
    <row r="17" spans="1:21" ht="21.75" customHeight="1" x14ac:dyDescent="0.25">
      <c r="A17" s="8" t="s">
        <v>62</v>
      </c>
      <c r="C17" s="12">
        <v>0</v>
      </c>
      <c r="E17" s="12">
        <v>0</v>
      </c>
      <c r="G17" s="12">
        <f>IFERROR(VLOOKUP(A17,'درآمد اعمال اختیار'!A:L,10,0),0)</f>
        <v>0</v>
      </c>
      <c r="I17" s="12">
        <f t="shared" si="1"/>
        <v>0</v>
      </c>
      <c r="K17" s="16">
        <f t="shared" si="0"/>
        <v>0</v>
      </c>
      <c r="M17" s="12">
        <v>0</v>
      </c>
      <c r="O17" s="12">
        <v>0</v>
      </c>
      <c r="Q17" s="12">
        <f>IFERROR(VLOOKUP(A17,'درآمد اعمال اختیار'!A:L,12,0),0)</f>
        <v>950536282</v>
      </c>
      <c r="S17" s="12">
        <f t="shared" si="2"/>
        <v>950536282</v>
      </c>
      <c r="U17" s="16">
        <f>S17/درآمد!$F$11*100</f>
        <v>7.5325708679657103E-3</v>
      </c>
    </row>
    <row r="18" spans="1:21" ht="21.75" customHeight="1" x14ac:dyDescent="0.25">
      <c r="A18" s="8" t="s">
        <v>63</v>
      </c>
      <c r="C18" s="12">
        <v>0</v>
      </c>
      <c r="E18" s="12">
        <v>0</v>
      </c>
      <c r="G18" s="12">
        <f>IFERROR(VLOOKUP(A18,'درآمد اعمال اختیار'!A:L,10,0),0)</f>
        <v>0</v>
      </c>
      <c r="I18" s="12">
        <f t="shared" si="1"/>
        <v>0</v>
      </c>
      <c r="K18" s="16">
        <f t="shared" si="0"/>
        <v>0</v>
      </c>
      <c r="M18" s="12">
        <v>0</v>
      </c>
      <c r="O18" s="12">
        <v>0</v>
      </c>
      <c r="Q18" s="12">
        <f>IFERROR(VLOOKUP(A18,'درآمد اعمال اختیار'!A:L,12,0),0)</f>
        <v>11623371119</v>
      </c>
      <c r="S18" s="12">
        <f t="shared" si="2"/>
        <v>11623371119</v>
      </c>
      <c r="U18" s="16">
        <f>S18/درآمد!$F$11*100</f>
        <v>9.210996816903555E-2</v>
      </c>
    </row>
    <row r="19" spans="1:21" ht="21.75" customHeight="1" x14ac:dyDescent="0.25">
      <c r="A19" s="8" t="s">
        <v>64</v>
      </c>
      <c r="C19" s="12">
        <v>0</v>
      </c>
      <c r="E19" s="12">
        <v>0</v>
      </c>
      <c r="G19" s="12">
        <f>IFERROR(VLOOKUP(A19,'درآمد اعمال اختیار'!A:L,10,0),0)</f>
        <v>0</v>
      </c>
      <c r="I19" s="12">
        <f t="shared" si="1"/>
        <v>0</v>
      </c>
      <c r="K19" s="16">
        <f t="shared" si="0"/>
        <v>0</v>
      </c>
      <c r="M19" s="12">
        <v>0</v>
      </c>
      <c r="O19" s="12">
        <v>0</v>
      </c>
      <c r="Q19" s="12">
        <f>IFERROR(VLOOKUP(A19,'درآمد اعمال اختیار'!A:L,12,0),0)</f>
        <v>9403317173</v>
      </c>
      <c r="S19" s="12">
        <f t="shared" si="2"/>
        <v>9403317173</v>
      </c>
      <c r="U19" s="16">
        <f>S19/درآمد!$F$11*100</f>
        <v>7.4517043000765212E-2</v>
      </c>
    </row>
    <row r="20" spans="1:21" ht="21.75" customHeight="1" x14ac:dyDescent="0.25">
      <c r="A20" s="8" t="s">
        <v>65</v>
      </c>
      <c r="C20" s="12">
        <v>0</v>
      </c>
      <c r="E20" s="12">
        <v>0</v>
      </c>
      <c r="G20" s="12">
        <f>IFERROR(VLOOKUP(A20,'درآمد اعمال اختیار'!A:L,10,0),0)</f>
        <v>0</v>
      </c>
      <c r="I20" s="12">
        <f t="shared" si="1"/>
        <v>0</v>
      </c>
      <c r="K20" s="16">
        <f t="shared" si="0"/>
        <v>0</v>
      </c>
      <c r="M20" s="12">
        <v>0</v>
      </c>
      <c r="O20" s="12">
        <v>0</v>
      </c>
      <c r="Q20" s="12">
        <f>IFERROR(VLOOKUP(A20,'درآمد اعمال اختیار'!A:L,12,0),0)</f>
        <v>3737822385</v>
      </c>
      <c r="S20" s="12">
        <f t="shared" si="2"/>
        <v>3737822385</v>
      </c>
      <c r="U20" s="16">
        <f>S20/درآمد!$F$11*100</f>
        <v>2.962055477528959E-2</v>
      </c>
    </row>
    <row r="21" spans="1:21" ht="21.75" customHeight="1" x14ac:dyDescent="0.25">
      <c r="A21" s="8" t="s">
        <v>66</v>
      </c>
      <c r="C21" s="12">
        <v>0</v>
      </c>
      <c r="E21" s="12">
        <v>0</v>
      </c>
      <c r="G21" s="12">
        <f>IFERROR(VLOOKUP(A21,'درآمد اعمال اختیار'!A:L,10,0),0)</f>
        <v>0</v>
      </c>
      <c r="I21" s="12">
        <f t="shared" si="1"/>
        <v>0</v>
      </c>
      <c r="K21" s="16">
        <f t="shared" si="0"/>
        <v>0</v>
      </c>
      <c r="M21" s="12">
        <v>0</v>
      </c>
      <c r="O21" s="12">
        <v>0</v>
      </c>
      <c r="Q21" s="12">
        <f>IFERROR(VLOOKUP(A21,'درآمد اعمال اختیار'!A:L,12,0),0)</f>
        <v>993815288</v>
      </c>
      <c r="S21" s="12">
        <f t="shared" si="2"/>
        <v>993815288</v>
      </c>
      <c r="U21" s="16">
        <f>S21/درآمد!$F$11*100</f>
        <v>7.8755374500557498E-3</v>
      </c>
    </row>
    <row r="22" spans="1:21" ht="21.75" customHeight="1" x14ac:dyDescent="0.25">
      <c r="A22" s="8" t="s">
        <v>67</v>
      </c>
      <c r="C22" s="12">
        <v>0</v>
      </c>
      <c r="E22" s="12">
        <v>0</v>
      </c>
      <c r="G22" s="12">
        <f>IFERROR(VLOOKUP(A22,'درآمد اعمال اختیار'!A:L,10,0),0)</f>
        <v>0</v>
      </c>
      <c r="I22" s="12">
        <f t="shared" si="1"/>
        <v>0</v>
      </c>
      <c r="K22" s="16">
        <f t="shared" si="0"/>
        <v>0</v>
      </c>
      <c r="M22" s="12"/>
      <c r="O22" s="12">
        <v>0</v>
      </c>
      <c r="Q22" s="12">
        <f>IFERROR(VLOOKUP(A22,'درآمد اعمال اختیار'!A:L,12,0),0)</f>
        <v>824652506</v>
      </c>
      <c r="S22" s="12">
        <f t="shared" si="2"/>
        <v>824652506</v>
      </c>
      <c r="U22" s="16">
        <f>S22/درآمد!$F$11*100</f>
        <v>6.5349987796578584E-3</v>
      </c>
    </row>
    <row r="23" spans="1:21" ht="19.2" thickBot="1" x14ac:dyDescent="0.3">
      <c r="C23" s="19">
        <f>SUM(C9:C22)</f>
        <v>0</v>
      </c>
      <c r="D23" s="30"/>
      <c r="E23" s="19">
        <f>SUM(E9:E22)</f>
        <v>-501207091871</v>
      </c>
      <c r="F23" s="30"/>
      <c r="G23" s="19">
        <f>SUM(G9:G22)</f>
        <v>269240717717</v>
      </c>
      <c r="H23" s="30"/>
      <c r="I23" s="19">
        <f>SUM(I9:I22)</f>
        <v>-231966374154</v>
      </c>
      <c r="J23" s="30"/>
      <c r="K23" s="31">
        <f>SUM(K9:K22)</f>
        <v>-98.585742600827459</v>
      </c>
      <c r="L23" s="30"/>
      <c r="M23" s="19">
        <f>SUM(M9:M22)</f>
        <v>0</v>
      </c>
      <c r="N23" s="30"/>
      <c r="O23" s="19">
        <f>SUM(O9:O22)</f>
        <v>10382628517880</v>
      </c>
      <c r="P23" s="30"/>
      <c r="Q23" s="19">
        <f>SUM(Q9:Q22)</f>
        <v>2236285009856</v>
      </c>
      <c r="R23" s="30"/>
      <c r="S23" s="19">
        <f>SUM(S9:S22)</f>
        <v>12618913527736</v>
      </c>
      <c r="T23" s="30"/>
      <c r="U23" s="31">
        <f>SUM(U9:U22)</f>
        <v>99.99919227112953</v>
      </c>
    </row>
    <row r="24" spans="1:21" ht="13.8" thickTop="1" x14ac:dyDescent="0.25"/>
    <row r="25" spans="1:21" x14ac:dyDescent="0.25">
      <c r="E25" s="51"/>
      <c r="G25" s="51"/>
      <c r="I25" s="51"/>
      <c r="O25" s="51"/>
      <c r="Q25" s="51"/>
      <c r="S25" s="51"/>
    </row>
    <row r="26" spans="1:21" x14ac:dyDescent="0.25">
      <c r="E26" s="51"/>
      <c r="G26" s="51"/>
      <c r="O26" s="51"/>
      <c r="Q26" s="51"/>
    </row>
    <row r="27" spans="1:21" x14ac:dyDescent="0.25">
      <c r="E27" s="51"/>
      <c r="Q27" s="51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zoomScaleNormal="100" zoomScaleSheetLayoutView="100" workbookViewId="0">
      <selection activeCell="I8" sqref="I8"/>
    </sheetView>
  </sheetViews>
  <sheetFormatPr defaultRowHeight="13.2" x14ac:dyDescent="0.25"/>
  <cols>
    <col min="1" max="1" width="40.33203125" customWidth="1"/>
    <col min="2" max="2" width="1.33203125" customWidth="1"/>
    <col min="3" max="3" width="19.44140625" customWidth="1"/>
    <col min="4" max="4" width="1.33203125" customWidth="1"/>
    <col min="5" max="5" width="20.6640625" customWidth="1"/>
    <col min="6" max="6" width="1.33203125" customWidth="1"/>
    <col min="7" max="7" width="19.44140625" customWidth="1"/>
    <col min="8" max="8" width="1.33203125" customWidth="1"/>
    <col min="9" max="9" width="19.44140625" customWidth="1"/>
    <col min="10" max="10" width="0.33203125" customWidth="1"/>
  </cols>
  <sheetData>
    <row r="1" spans="1:9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</row>
    <row r="2" spans="1:9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</row>
    <row r="3" spans="1:9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</row>
    <row r="4" spans="1:9" ht="14.4" customHeight="1" x14ac:dyDescent="0.25"/>
    <row r="5" spans="1:9" ht="14.4" customHeight="1" x14ac:dyDescent="0.25">
      <c r="A5" s="59" t="s">
        <v>60</v>
      </c>
      <c r="B5" s="59"/>
      <c r="C5" s="59"/>
      <c r="D5" s="59"/>
      <c r="E5" s="59"/>
      <c r="F5" s="59"/>
      <c r="G5" s="59"/>
      <c r="H5" s="59"/>
      <c r="I5" s="59"/>
    </row>
    <row r="6" spans="1:9" ht="14.4" customHeight="1" x14ac:dyDescent="0.25">
      <c r="C6" s="61" t="s">
        <v>33</v>
      </c>
      <c r="D6" s="61"/>
      <c r="E6" s="61"/>
      <c r="G6" s="61" t="s">
        <v>34</v>
      </c>
      <c r="H6" s="61"/>
      <c r="I6" s="61"/>
    </row>
    <row r="7" spans="1:9" ht="36.450000000000003" customHeight="1" x14ac:dyDescent="0.25">
      <c r="A7" s="29" t="s">
        <v>39</v>
      </c>
      <c r="C7" s="7" t="s">
        <v>40</v>
      </c>
      <c r="D7" s="3"/>
      <c r="E7" s="7" t="s">
        <v>41</v>
      </c>
      <c r="G7" s="7" t="s">
        <v>40</v>
      </c>
      <c r="H7" s="3"/>
      <c r="I7" s="7" t="s">
        <v>41</v>
      </c>
    </row>
    <row r="8" spans="1:9" ht="21.75" customHeight="1" x14ac:dyDescent="0.25">
      <c r="A8" s="9" t="s">
        <v>21</v>
      </c>
      <c r="C8" s="11">
        <f>'سود سپرده بانکی'!G8</f>
        <v>2449535</v>
      </c>
      <c r="D8" s="14"/>
      <c r="E8" s="16">
        <f>C8/$C$10*100</f>
        <v>60.063591219340907</v>
      </c>
      <c r="F8" s="14"/>
      <c r="G8" s="11">
        <f>'سود سپرده بانکی'!M8</f>
        <v>35077721</v>
      </c>
      <c r="H8" s="14"/>
      <c r="I8" s="16">
        <f>G8/$G$10*100</f>
        <v>34.414407050051125</v>
      </c>
    </row>
    <row r="9" spans="1:9" ht="21.75" customHeight="1" x14ac:dyDescent="0.25">
      <c r="A9" s="8" t="s">
        <v>22</v>
      </c>
      <c r="C9" s="12">
        <f>'سود سپرده بانکی'!G9</f>
        <v>1628701</v>
      </c>
      <c r="D9" s="14"/>
      <c r="E9" s="16">
        <f>C9/$C$10*100</f>
        <v>39.936408780659086</v>
      </c>
      <c r="F9" s="14"/>
      <c r="G9" s="12">
        <f>'سود سپرده بانکی'!M9</f>
        <v>66849710</v>
      </c>
      <c r="H9" s="14"/>
      <c r="I9" s="16">
        <f>G9/$G$10*100</f>
        <v>65.585592949948861</v>
      </c>
    </row>
    <row r="10" spans="1:9" ht="21.75" customHeight="1" thickBot="1" x14ac:dyDescent="0.3">
      <c r="A10" s="20"/>
      <c r="C10" s="13">
        <f>SUM(C8:C9)</f>
        <v>4078236</v>
      </c>
      <c r="D10" s="14"/>
      <c r="E10" s="13">
        <f>SUM(E8:E9)</f>
        <v>100</v>
      </c>
      <c r="F10" s="14"/>
      <c r="G10" s="13">
        <f>SUM(G8:G9)</f>
        <v>101927431</v>
      </c>
      <c r="H10" s="14"/>
      <c r="I10" s="13">
        <f>SUM(I8:I9)</f>
        <v>99.999999999999986</v>
      </c>
    </row>
    <row r="11" spans="1:9" ht="13.8" thickTop="1" x14ac:dyDescent="0.25">
      <c r="C11" s="23"/>
      <c r="G11" s="23"/>
    </row>
    <row r="12" spans="1:9" x14ac:dyDescent="0.25">
      <c r="C12" s="23"/>
      <c r="G12" s="23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0"/>
  <sheetViews>
    <sheetView rightToLeft="1" view="pageBreakPreview" zoomScale="98" zoomScaleNormal="100" zoomScaleSheetLayoutView="98" workbookViewId="0">
      <selection activeCell="K10" sqref="K10"/>
    </sheetView>
  </sheetViews>
  <sheetFormatPr defaultColWidth="9.109375" defaultRowHeight="13.2" x14ac:dyDescent="0.25"/>
  <cols>
    <col min="1" max="1" width="5.109375" style="33" customWidth="1"/>
    <col min="2" max="2" width="41.5546875" style="33" customWidth="1"/>
    <col min="3" max="3" width="1.33203125" style="33" customWidth="1"/>
    <col min="4" max="4" width="19.44140625" style="33" customWidth="1"/>
    <col min="5" max="5" width="1.33203125" style="33" customWidth="1"/>
    <col min="6" max="6" width="19.44140625" style="33" customWidth="1"/>
    <col min="7" max="7" width="0.33203125" style="33" customWidth="1"/>
    <col min="8" max="16384" width="9.109375" style="33"/>
  </cols>
  <sheetData>
    <row r="1" spans="1:6" ht="25.2" x14ac:dyDescent="0.25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</row>
    <row r="2" spans="1:6" ht="25.2" x14ac:dyDescent="0.25">
      <c r="A2" s="67" t="s">
        <v>23</v>
      </c>
      <c r="B2" s="67"/>
      <c r="C2" s="67"/>
      <c r="D2" s="67"/>
      <c r="E2" s="67"/>
      <c r="F2" s="67"/>
    </row>
    <row r="3" spans="1:6" ht="25.2" x14ac:dyDescent="0.25">
      <c r="A3" s="67" t="str">
        <f>سهام!A3</f>
        <v>برای ماه منتهی به 1404/12/29</v>
      </c>
      <c r="B3" s="67"/>
      <c r="C3" s="67"/>
      <c r="D3" s="67"/>
      <c r="E3" s="67"/>
      <c r="F3" s="67"/>
    </row>
    <row r="4" spans="1:6" ht="14.4" customHeight="1" x14ac:dyDescent="0.25"/>
    <row r="5" spans="1:6" ht="29.1" customHeight="1" x14ac:dyDescent="0.25">
      <c r="A5" s="41" t="s">
        <v>71</v>
      </c>
      <c r="B5" s="68" t="s">
        <v>70</v>
      </c>
      <c r="C5" s="68"/>
      <c r="D5" s="68"/>
      <c r="E5" s="68"/>
      <c r="F5" s="68"/>
    </row>
    <row r="6" spans="1:6" ht="20.399999999999999" x14ac:dyDescent="0.25">
      <c r="D6" s="36" t="s">
        <v>33</v>
      </c>
      <c r="F6" s="36" t="s">
        <v>81</v>
      </c>
    </row>
    <row r="7" spans="1:6" ht="20.399999999999999" x14ac:dyDescent="0.25">
      <c r="A7" s="69" t="s">
        <v>70</v>
      </c>
      <c r="B7" s="69"/>
      <c r="D7" s="40" t="s">
        <v>18</v>
      </c>
      <c r="F7" s="40" t="s">
        <v>18</v>
      </c>
    </row>
    <row r="8" spans="1:6" ht="31.5" customHeight="1" x14ac:dyDescent="0.25">
      <c r="A8" s="65" t="s">
        <v>69</v>
      </c>
      <c r="B8" s="65"/>
      <c r="D8" s="42">
        <v>-3331741571</v>
      </c>
      <c r="E8" s="43"/>
      <c r="F8" s="42">
        <v>0</v>
      </c>
    </row>
    <row r="9" spans="1:6" ht="31.5" customHeight="1" thickBot="1" x14ac:dyDescent="0.3">
      <c r="A9" s="66"/>
      <c r="B9" s="66"/>
      <c r="D9" s="44">
        <f>SUM(D8)</f>
        <v>-3331741571</v>
      </c>
      <c r="E9" s="43"/>
      <c r="F9" s="44">
        <f>SUM(F8)</f>
        <v>0</v>
      </c>
    </row>
    <row r="10" spans="1:6" ht="13.8" thickTop="1" x14ac:dyDescent="0.25"/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4"/>
  <sheetViews>
    <sheetView rightToLeft="1" view="pageBreakPreview" zoomScale="118" zoomScaleNormal="100" zoomScaleSheetLayoutView="118" workbookViewId="0">
      <selection activeCell="O10" sqref="O10"/>
    </sheetView>
  </sheetViews>
  <sheetFormatPr defaultRowHeight="13.2" x14ac:dyDescent="0.25"/>
  <cols>
    <col min="1" max="1" width="39" customWidth="1"/>
    <col min="2" max="2" width="1.33203125" customWidth="1"/>
    <col min="3" max="3" width="14.33203125" customWidth="1"/>
    <col min="4" max="4" width="1.33203125" customWidth="1"/>
    <col min="5" max="5" width="10.88671875" bestFit="1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88671875" bestFit="1" customWidth="1"/>
    <col min="12" max="12" width="1.33203125" customWidth="1"/>
    <col min="13" max="13" width="15.5546875" customWidth="1"/>
    <col min="14" max="14" width="0.33203125" customWidth="1"/>
  </cols>
  <sheetData>
    <row r="1" spans="1:13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" customHeight="1" x14ac:dyDescent="0.25"/>
    <row r="5" spans="1:13" ht="14.4" customHeight="1" x14ac:dyDescent="0.25">
      <c r="A5" s="62" t="s">
        <v>45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" customHeight="1" x14ac:dyDescent="0.25">
      <c r="A6" s="61" t="s">
        <v>26</v>
      </c>
      <c r="C6" s="61" t="s">
        <v>33</v>
      </c>
      <c r="D6" s="61"/>
      <c r="E6" s="61"/>
      <c r="F6" s="61"/>
      <c r="G6" s="61"/>
      <c r="I6" s="61" t="s">
        <v>34</v>
      </c>
      <c r="J6" s="61"/>
      <c r="K6" s="61"/>
      <c r="L6" s="61"/>
      <c r="M6" s="61"/>
    </row>
    <row r="7" spans="1:13" ht="29.1" customHeight="1" x14ac:dyDescent="0.25">
      <c r="A7" s="61"/>
      <c r="C7" s="7" t="s">
        <v>43</v>
      </c>
      <c r="D7" s="3"/>
      <c r="E7" s="7" t="s">
        <v>42</v>
      </c>
      <c r="F7" s="3"/>
      <c r="G7" s="7" t="s">
        <v>44</v>
      </c>
      <c r="I7" s="7" t="s">
        <v>43</v>
      </c>
      <c r="J7" s="3"/>
      <c r="K7" s="7" t="s">
        <v>42</v>
      </c>
      <c r="L7" s="3"/>
      <c r="M7" s="54" t="s">
        <v>44</v>
      </c>
    </row>
    <row r="8" spans="1:13" ht="21.75" customHeight="1" x14ac:dyDescent="0.25">
      <c r="A8" s="5" t="s">
        <v>21</v>
      </c>
      <c r="C8" s="11">
        <v>2449535</v>
      </c>
      <c r="D8" s="14"/>
      <c r="E8" s="11">
        <v>0</v>
      </c>
      <c r="F8" s="14"/>
      <c r="G8" s="11">
        <f>C8-E8</f>
        <v>2449535</v>
      </c>
      <c r="H8" s="14"/>
      <c r="I8" s="11">
        <v>35077721</v>
      </c>
      <c r="J8" s="14"/>
      <c r="K8" s="11">
        <v>0</v>
      </c>
      <c r="L8" s="14"/>
      <c r="M8" s="12">
        <f>I8-K8</f>
        <v>35077721</v>
      </c>
    </row>
    <row r="9" spans="1:13" ht="21.75" customHeight="1" x14ac:dyDescent="0.25">
      <c r="A9" s="6" t="s">
        <v>22</v>
      </c>
      <c r="C9" s="12">
        <v>1628701</v>
      </c>
      <c r="D9" s="14"/>
      <c r="E9" s="12">
        <v>0</v>
      </c>
      <c r="F9" s="14"/>
      <c r="G9" s="53">
        <f>C9-E9</f>
        <v>1628701</v>
      </c>
      <c r="H9" s="14"/>
      <c r="I9" s="12">
        <v>66849710</v>
      </c>
      <c r="J9" s="14"/>
      <c r="K9" s="12">
        <v>0</v>
      </c>
      <c r="L9" s="14"/>
      <c r="M9" s="12">
        <f>I9-K9</f>
        <v>66849710</v>
      </c>
    </row>
    <row r="10" spans="1:13" ht="21.75" customHeight="1" x14ac:dyDescent="0.25">
      <c r="A10" s="20"/>
      <c r="C10" s="13">
        <f>SUM(C8:C9)</f>
        <v>4078236</v>
      </c>
      <c r="D10" s="14"/>
      <c r="E10" s="13">
        <v>0</v>
      </c>
      <c r="F10" s="14"/>
      <c r="G10" s="52">
        <f>SUM(G8:G9)</f>
        <v>4078236</v>
      </c>
      <c r="H10" s="14"/>
      <c r="I10" s="13">
        <f>SUM(I8:I9)</f>
        <v>101927431</v>
      </c>
      <c r="J10" s="14"/>
      <c r="K10" s="13">
        <v>0</v>
      </c>
      <c r="L10" s="14"/>
      <c r="M10" s="13">
        <f>SUM(M8:M9)</f>
        <v>101927431</v>
      </c>
    </row>
    <row r="11" spans="1:13" x14ac:dyDescent="0.25">
      <c r="C11" s="23"/>
      <c r="I11" s="23"/>
    </row>
    <row r="12" spans="1:13" x14ac:dyDescent="0.25">
      <c r="I12" s="23"/>
    </row>
    <row r="13" spans="1:13" x14ac:dyDescent="0.25">
      <c r="I13" s="23"/>
    </row>
    <row r="14" spans="1:13" x14ac:dyDescent="0.25">
      <c r="I14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3"/>
  <sheetViews>
    <sheetView rightToLeft="1" view="pageBreakPreview" topLeftCell="C1" zoomScale="118" zoomScaleNormal="100" zoomScaleSheetLayoutView="118" workbookViewId="0">
      <selection activeCell="S11" sqref="S11"/>
    </sheetView>
  </sheetViews>
  <sheetFormatPr defaultRowHeight="13.2" x14ac:dyDescent="0.25"/>
  <cols>
    <col min="1" max="1" width="40.33203125" customWidth="1"/>
    <col min="2" max="2" width="1.33203125" customWidth="1"/>
    <col min="3" max="3" width="8.33203125" bestFit="1" customWidth="1"/>
    <col min="4" max="4" width="1.33203125" customWidth="1"/>
    <col min="5" max="5" width="17.44140625" bestFit="1" customWidth="1"/>
    <col min="6" max="6" width="1.33203125" customWidth="1"/>
    <col min="7" max="7" width="17.6640625" bestFit="1" customWidth="1"/>
    <col min="8" max="8" width="1.33203125" customWidth="1"/>
    <col min="9" max="9" width="21.88671875" bestFit="1" customWidth="1"/>
    <col min="10" max="10" width="1.33203125" customWidth="1"/>
    <col min="11" max="11" width="8.109375" bestFit="1" customWidth="1"/>
    <col min="12" max="12" width="1.33203125" customWidth="1"/>
    <col min="13" max="13" width="17.5546875" bestFit="1" customWidth="1"/>
    <col min="14" max="14" width="1.33203125" customWidth="1"/>
    <col min="15" max="15" width="17.6640625" bestFit="1" customWidth="1"/>
    <col min="16" max="16" width="1.33203125" customWidth="1"/>
    <col min="17" max="17" width="21.88671875" bestFit="1" customWidth="1"/>
    <col min="18" max="18" width="17.33203125" bestFit="1" customWidth="1"/>
    <col min="19" max="19" width="16.44140625" bestFit="1" customWidth="1"/>
  </cols>
  <sheetData>
    <row r="1" spans="1:19" ht="29.1" customHeight="1" x14ac:dyDescent="0.25">
      <c r="A1" s="60" t="str">
        <f>سهام!A1</f>
        <v>صندوق سرمایه گذاری کالایی درفش دماوند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9" ht="21.75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9" ht="21.75" customHeight="1" x14ac:dyDescent="0.25">
      <c r="A3" s="60" t="str">
        <f>سهام!A3</f>
        <v>برای ماه منتهی به 1404/12/29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9" ht="14.4" customHeight="1" x14ac:dyDescent="0.25"/>
    <row r="5" spans="1:19" ht="14.4" customHeight="1" x14ac:dyDescent="0.25">
      <c r="A5" s="62" t="s">
        <v>46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9" ht="14.4" customHeight="1" x14ac:dyDescent="0.25">
      <c r="A6" s="61" t="s">
        <v>26</v>
      </c>
      <c r="C6" s="61" t="s">
        <v>33</v>
      </c>
      <c r="D6" s="61"/>
      <c r="E6" s="61"/>
      <c r="F6" s="61"/>
      <c r="G6" s="61"/>
      <c r="H6" s="61"/>
      <c r="I6" s="61"/>
      <c r="K6" s="61" t="s">
        <v>34</v>
      </c>
      <c r="L6" s="61"/>
      <c r="M6" s="61"/>
      <c r="N6" s="61"/>
      <c r="O6" s="61"/>
      <c r="P6" s="61"/>
      <c r="Q6" s="61"/>
    </row>
    <row r="7" spans="1:19" ht="29.1" customHeight="1" x14ac:dyDescent="0.25">
      <c r="A7" s="61"/>
      <c r="C7" s="7" t="s">
        <v>4</v>
      </c>
      <c r="D7" s="3"/>
      <c r="E7" s="7" t="s">
        <v>47</v>
      </c>
      <c r="F7" s="3"/>
      <c r="G7" s="7" t="s">
        <v>48</v>
      </c>
      <c r="H7" s="3"/>
      <c r="I7" s="7" t="s">
        <v>49</v>
      </c>
      <c r="K7" s="7" t="s">
        <v>4</v>
      </c>
      <c r="L7" s="3"/>
      <c r="M7" s="7" t="s">
        <v>47</v>
      </c>
      <c r="N7" s="3"/>
      <c r="O7" s="7" t="s">
        <v>48</v>
      </c>
      <c r="P7" s="3"/>
      <c r="Q7" s="7" t="s">
        <v>49</v>
      </c>
    </row>
    <row r="8" spans="1:19" ht="21.75" customHeight="1" x14ac:dyDescent="0.25">
      <c r="A8" s="5" t="s">
        <v>15</v>
      </c>
      <c r="C8" s="11">
        <v>25830</v>
      </c>
      <c r="D8" s="14"/>
      <c r="E8" s="11">
        <v>637925050195</v>
      </c>
      <c r="F8" s="14"/>
      <c r="G8" s="11">
        <v>368684332478</v>
      </c>
      <c r="H8" s="14"/>
      <c r="I8" s="11">
        <f>E8-G8</f>
        <v>269240717717</v>
      </c>
      <c r="J8" s="14"/>
      <c r="K8" s="11">
        <v>447178</v>
      </c>
      <c r="L8" s="14"/>
      <c r="M8" s="11">
        <v>7870926736630</v>
      </c>
      <c r="N8" s="14"/>
      <c r="O8" s="11">
        <v>5778147755966</v>
      </c>
      <c r="P8" s="14"/>
      <c r="Q8" s="12">
        <f>M8-O8</f>
        <v>2092778980664</v>
      </c>
      <c r="R8" s="23"/>
      <c r="S8" s="23"/>
    </row>
    <row r="9" spans="1:19" ht="21.75" customHeight="1" x14ac:dyDescent="0.25">
      <c r="A9" s="6" t="s">
        <v>38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v>0</v>
      </c>
      <c r="J9" s="14"/>
      <c r="K9" s="17">
        <v>400</v>
      </c>
      <c r="L9" s="14"/>
      <c r="M9" s="17">
        <v>453751209824</v>
      </c>
      <c r="N9" s="14"/>
      <c r="O9" s="17">
        <v>403592662799</v>
      </c>
      <c r="P9" s="14"/>
      <c r="Q9" s="12">
        <f>M9-O9</f>
        <v>50158547025</v>
      </c>
      <c r="R9" s="23"/>
    </row>
    <row r="10" spans="1:19" ht="21.75" customHeight="1" thickBot="1" x14ac:dyDescent="0.3">
      <c r="A10" s="20"/>
      <c r="C10" s="13">
        <f>SUM(C8:C9)</f>
        <v>25830</v>
      </c>
      <c r="D10" s="14"/>
      <c r="E10" s="13">
        <f>SUM(E8:E9)</f>
        <v>637925050195</v>
      </c>
      <c r="F10" s="14"/>
      <c r="G10" s="13">
        <f>SUM(G8:G9)</f>
        <v>368684332478</v>
      </c>
      <c r="H10" s="14"/>
      <c r="I10" s="13">
        <f>SUM(I8:I9)</f>
        <v>269240717717</v>
      </c>
      <c r="J10" s="14"/>
      <c r="K10" s="13">
        <f>SUM(K8:K9)</f>
        <v>447578</v>
      </c>
      <c r="L10" s="14"/>
      <c r="M10" s="13">
        <f>SUM(M8:M9)</f>
        <v>8324677946454</v>
      </c>
      <c r="N10" s="14"/>
      <c r="O10" s="13">
        <f>SUM(O8:O9)</f>
        <v>6181740418765</v>
      </c>
      <c r="P10" s="14"/>
      <c r="Q10" s="13">
        <f>SUM(Q8:Q9)</f>
        <v>2142937527689</v>
      </c>
    </row>
    <row r="11" spans="1:19" ht="13.8" thickTop="1" x14ac:dyDescent="0.25">
      <c r="I11" s="23"/>
      <c r="Q11" s="47"/>
    </row>
    <row r="12" spans="1:19" x14ac:dyDescent="0.25">
      <c r="I12" s="23"/>
      <c r="Q12" s="23"/>
    </row>
    <row r="13" spans="1:19" x14ac:dyDescent="0.25">
      <c r="G13" s="23"/>
      <c r="Q13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گواهی کالا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گواهی کالا'!Print_Area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2026-03-29T07:03:50Z</dcterms:modified>
</cp:coreProperties>
</file>